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736" windowHeight="11760" tabRatio="674" activeTab="0"/>
  </bookViews>
  <sheets>
    <sheet name="1. ZZK" sheetId="1" r:id="rId1"/>
    <sheet name="2. TCPR_b_drogowa" sheetId="2" r:id="rId2"/>
    <sheet name="3. TCPR_b_konstrykcyjna I" sheetId="3" r:id="rId3"/>
    <sheet name="4. TCPR_b_konstrykcyjna II" sheetId="4" r:id="rId4"/>
    <sheet name="5. TCPR_b_konstrykcyjna III" sheetId="5" r:id="rId5"/>
    <sheet name="6. TCPR_b_kanalizacja" sheetId="6" r:id="rId6"/>
    <sheet name="7. TCPR_b_energetyczna" sheetId="7" r:id="rId7"/>
  </sheets>
  <definedNames>
    <definedName name="_xlnm.Print_Area" localSheetId="0">'1. ZZK'!$A$1:$C$21</definedName>
    <definedName name="_xlnm.Print_Area" localSheetId="1">'2. TCPR_b_drogowa'!$A$1:$G$127</definedName>
    <definedName name="_xlnm.Print_Area" localSheetId="3">'4. TCPR_b_konstrykcyjna II'!$A$1:$G$69</definedName>
    <definedName name="_xlnm.Print_Area" localSheetId="5">'6. TCPR_b_kanalizacja'!$A$1:$G$58</definedName>
    <definedName name="_xlnm.Print_Area" localSheetId="6">'7. TCPR_b_energetyczna'!$A$1:$G$240</definedName>
  </definedNames>
  <calcPr fullCalcOnLoad="1"/>
</workbook>
</file>

<file path=xl/sharedStrings.xml><?xml version="1.0" encoding="utf-8"?>
<sst xmlns="http://schemas.openxmlformats.org/spreadsheetml/2006/main" count="1642" uniqueCount="651">
  <si>
    <t>Opis</t>
  </si>
  <si>
    <t>Ilość</t>
  </si>
  <si>
    <t>Jm</t>
  </si>
  <si>
    <t>1</t>
  </si>
  <si>
    <t>2</t>
  </si>
  <si>
    <t>3</t>
  </si>
  <si>
    <t>4</t>
  </si>
  <si>
    <t>5</t>
  </si>
  <si>
    <t>7</t>
  </si>
  <si>
    <t/>
  </si>
  <si>
    <t>WYMAGANIA OGÓLNE</t>
  </si>
  <si>
    <t>Wymagania ogólne</t>
  </si>
  <si>
    <t>Koszty dostosowania się do wymagań Warunków Kontraktu i Wymagań Ogólnych zawartych w Specyfikacji Technicznej DMU-00.00.00</t>
  </si>
  <si>
    <t>kpl</t>
  </si>
  <si>
    <t>ROBOTY PRZYGOTOWACZE</t>
  </si>
  <si>
    <t>STWiORB</t>
  </si>
  <si>
    <t>DMU-00.00.00</t>
  </si>
  <si>
    <t>Lp.</t>
  </si>
  <si>
    <t>Cena jedn</t>
  </si>
  <si>
    <t>Wartość</t>
  </si>
  <si>
    <t>1.1</t>
  </si>
  <si>
    <t>2.1</t>
  </si>
  <si>
    <t>2.1.1</t>
  </si>
  <si>
    <t>2.2</t>
  </si>
  <si>
    <t>2.2.1</t>
  </si>
  <si>
    <t>3.1</t>
  </si>
  <si>
    <t>3.1.1</t>
  </si>
  <si>
    <t>3.2</t>
  </si>
  <si>
    <t>3.2.1</t>
  </si>
  <si>
    <t>3.2.2</t>
  </si>
  <si>
    <t>4.1</t>
  </si>
  <si>
    <t>4.1.1</t>
  </si>
  <si>
    <t>4.2</t>
  </si>
  <si>
    <t>4.2.1</t>
  </si>
  <si>
    <t>5.1</t>
  </si>
  <si>
    <t>6.1</t>
  </si>
  <si>
    <t>6.1.1</t>
  </si>
  <si>
    <t>6.2</t>
  </si>
  <si>
    <t>6.3</t>
  </si>
  <si>
    <t>6.3.1</t>
  </si>
  <si>
    <t>7.1</t>
  </si>
  <si>
    <t>7.2</t>
  </si>
  <si>
    <t>7.1.1</t>
  </si>
  <si>
    <t>7.2.1</t>
  </si>
  <si>
    <t>8</t>
  </si>
  <si>
    <t>8.1</t>
  </si>
  <si>
    <t>8.1.1</t>
  </si>
  <si>
    <t>3.2.3</t>
  </si>
  <si>
    <t>NAWIERZCHNIE</t>
  </si>
  <si>
    <t>m</t>
  </si>
  <si>
    <t>m3</t>
  </si>
  <si>
    <t>Razem netto</t>
  </si>
  <si>
    <t>Podbudowa z betonu asfaltowego</t>
  </si>
  <si>
    <t>D.01.00.00</t>
  </si>
  <si>
    <t>1.1.</t>
  </si>
  <si>
    <t>D-01.01.01a</t>
  </si>
  <si>
    <t>1.1.1.</t>
  </si>
  <si>
    <t>Roboty pomiarowe przy liniowych robotach ziemnych</t>
  </si>
  <si>
    <t>1.1.2</t>
  </si>
  <si>
    <t>1.2</t>
  </si>
  <si>
    <t>D-01.02.02a</t>
  </si>
  <si>
    <t>Zdjęcie warstwy ziemi urodzajnej</t>
  </si>
  <si>
    <t>1.2.1</t>
  </si>
  <si>
    <t>1.3</t>
  </si>
  <si>
    <t>D-01.02.04</t>
  </si>
  <si>
    <t>Rozbiórki elementów dróg, ogrodzeń i przepustów</t>
  </si>
  <si>
    <t>1.3.1</t>
  </si>
  <si>
    <t>m2</t>
  </si>
  <si>
    <t>1.3.2</t>
  </si>
  <si>
    <t>1.3.4</t>
  </si>
  <si>
    <t>1.3.5</t>
  </si>
  <si>
    <t>1.3.6</t>
  </si>
  <si>
    <t>D-02.00.00</t>
  </si>
  <si>
    <t>ROBOTY ZIEMNE</t>
  </si>
  <si>
    <t>D-02.01.01</t>
  </si>
  <si>
    <t>Wykonanie wykopów</t>
  </si>
  <si>
    <t>Wykonanie wykopów wraz z kosztem załadunku, wywozu i utylizacji gruntu</t>
  </si>
  <si>
    <t>D-02.03.01</t>
  </si>
  <si>
    <t>Wykonanie nasypów</t>
  </si>
  <si>
    <t>Wykonanie nasypów z pozyskaniem i transportem gruntu</t>
  </si>
  <si>
    <t>D-04.00.00</t>
  </si>
  <si>
    <t>PODBUDOWY</t>
  </si>
  <si>
    <t>4.3</t>
  </si>
  <si>
    <t>D-04.03.01</t>
  </si>
  <si>
    <t>Oczyszczenie i skropienie</t>
  </si>
  <si>
    <t>4.3.1</t>
  </si>
  <si>
    <t>Oczyszczenie nawierzchni drogowych, mechaniczne, nawierzchnia ulepszona</t>
  </si>
  <si>
    <t>4.4</t>
  </si>
  <si>
    <t>D-04.04.02</t>
  </si>
  <si>
    <t>Podbudowa zasadnicza i pomocnicza z mieszanki kruszywa niezwiązanego</t>
  </si>
  <si>
    <t>4.4.1</t>
  </si>
  <si>
    <t>Podbudowa pomocnicza z mieszanki kruszywa niezwiązanego, grubość warstwy po zagęszczeniu 20 cm</t>
  </si>
  <si>
    <t>D-04.07.01</t>
  </si>
  <si>
    <t>D-05.00.00</t>
  </si>
  <si>
    <t>D-05.03.05a</t>
  </si>
  <si>
    <t>D-05.03.05b</t>
  </si>
  <si>
    <t>Nawierzchnia z betonu asfaltowego. Warstwa wiążąca</t>
  </si>
  <si>
    <t>Nawierzchnie z betonu asfaltowego AC 16 W z asfaltem zwykłym, warstwa asfaltowa wiążąca, grubości 8·cm</t>
  </si>
  <si>
    <t>D-05.03.23a</t>
  </si>
  <si>
    <t>Nawierzchnie z kostki brukowej betonowej, grubość 8·cm, na podsypce cementowo-piaskowej, kostka szara</t>
  </si>
  <si>
    <t>D-06.00.00</t>
  </si>
  <si>
    <t>ROBOTY WYKOŃCZENIOWE</t>
  </si>
  <si>
    <t>D-06.01.01</t>
  </si>
  <si>
    <t>Umocnienie skarp, rowów i ścieków</t>
  </si>
  <si>
    <t>Mechaniczne plantowanie terenu, humusowanie gr 10cm z obsianiem mieszanki trawy</t>
  </si>
  <si>
    <t>D-07.00.00</t>
  </si>
  <si>
    <t>OZNAKOWANIE DRÓG I URZĄDZENIA BEZPIECZEŃSTWA RUCHU</t>
  </si>
  <si>
    <t>D-07.01.01</t>
  </si>
  <si>
    <t>Oznakowanie poziome</t>
  </si>
  <si>
    <t>D-07.02.01</t>
  </si>
  <si>
    <t>Oznakowanie pionowe</t>
  </si>
  <si>
    <t>D-08.00.00</t>
  </si>
  <si>
    <t>ELEMENTY ULIC</t>
  </si>
  <si>
    <t>D-08.01.01</t>
  </si>
  <si>
    <t>Krawężniki betonowe</t>
  </si>
  <si>
    <t>D-08.03.01</t>
  </si>
  <si>
    <t>Betonowe obrzeża chodnikowe</t>
  </si>
  <si>
    <t>Obrzeża betonowe 30x8·cm na podsypce cementowo-piaskowej z wypełnieniem spoin zaprawą cementową na ławie betonowej z oporem</t>
  </si>
  <si>
    <t>Odtworzenie trasy i punktów wysokościowych oraz sporządzenie inwentaryzacji powykonawczej</t>
  </si>
  <si>
    <t>Usunięcie warstwy ziemi urodzajnej (humus),  grubość warstwy 15·cm wraz z kosztem załadunku, wywozu i utylizacji</t>
  </si>
  <si>
    <t>- konstrukcja pasa wjazdowego</t>
  </si>
  <si>
    <t>Podbudowa pomocnicza z mieszanki kruszywa niezwiązanego, grubość warstwy po zagęszczeniu 30 cm</t>
  </si>
  <si>
    <t>Podbudowa zasadnicza i pomocnicza z mieszanki kruszywa związanego</t>
  </si>
  <si>
    <t>Podbudowa pomocnicza z mieszanki kruszywa związanego C1,5/2,0, grubość warstwy po zagęszczeniu 30 cm</t>
  </si>
  <si>
    <t>Podbudowa zasadnicza z mieszanki kruszywa związanego C5/6, grubość warstwy po zagęszczeniu 30 cm</t>
  </si>
  <si>
    <t>Wykonanie nasypów z pozyskaniem i transportem gruntu - warstwa ulepszonego podłoża</t>
  </si>
  <si>
    <t>Podbudowa pomocnicza z mieszanki kruszywa niezwiązanego, grubość warstwy po zagęszczeniu 50 cm</t>
  </si>
  <si>
    <t>- nawierzchnia stanowisk postojowych</t>
  </si>
  <si>
    <t>- nawierzchnia chodnika</t>
  </si>
  <si>
    <t>- nawierzchnia wyspy</t>
  </si>
  <si>
    <t>Nawierzchnia SMA</t>
  </si>
  <si>
    <t>- uzupełnienie nawierzchni</t>
  </si>
  <si>
    <t>- oczyszczenie i skropienie warstw konstrukcyjnych</t>
  </si>
  <si>
    <t>Rozebranie nawierzchnie bitumicznej z podbudową wraz z kosztem załadunku, wywozu i utylizacji</t>
  </si>
  <si>
    <t>Rozebranie ogrodzenia</t>
  </si>
  <si>
    <t>D-05.01.03</t>
  </si>
  <si>
    <t>Nawierzchnia z kruszywa</t>
  </si>
  <si>
    <t>Nawierzchnie z kruszywa</t>
  </si>
  <si>
    <t>- odtworzenie nawierzchni z kruszywa</t>
  </si>
  <si>
    <t>Nawierzchnia z płyty ażurowej</t>
  </si>
  <si>
    <t>- nawierzchnia miejsc postojowych</t>
  </si>
  <si>
    <t>Nawierzchnia z elementów prefabrykowanych</t>
  </si>
  <si>
    <t>D-07.06.01</t>
  </si>
  <si>
    <t>Ogrodzenia</t>
  </si>
  <si>
    <t>Montaż ogrodzenia</t>
  </si>
  <si>
    <t>Montaż szlabanu wjazdowego</t>
  </si>
  <si>
    <t>Montaż bramy skrzydłowej</t>
  </si>
  <si>
    <t>`</t>
  </si>
  <si>
    <t>Rozebranie bramy wjazdowej</t>
  </si>
  <si>
    <t>Rozebranie obrzeży</t>
  </si>
  <si>
    <t xml:space="preserve"> - ułożenia obrzeża na ławie betonowej</t>
  </si>
  <si>
    <t>D-07.01.02</t>
  </si>
  <si>
    <t>D-10.00.00</t>
  </si>
  <si>
    <t>ROBOTY INNE</t>
  </si>
  <si>
    <t>D-10.00.01</t>
  </si>
  <si>
    <t>Mała architektura</t>
  </si>
  <si>
    <t>Przestawienie masztów reklamowych</t>
  </si>
  <si>
    <t>Usunięcie zasypki piaskowej z torów kolejowych wraz z rektyfikacją i wymianą uszkodoznych elementów</t>
  </si>
  <si>
    <t>Inwentaryzacja powykonawcza</t>
  </si>
  <si>
    <t>Rozebranie krawężników</t>
  </si>
  <si>
    <t>1.3.3</t>
  </si>
  <si>
    <t>D-04.05.04</t>
  </si>
  <si>
    <t>3.3</t>
  </si>
  <si>
    <t>3.3.1</t>
  </si>
  <si>
    <t>3.3.2</t>
  </si>
  <si>
    <t>3.4</t>
  </si>
  <si>
    <t>3.4.1</t>
  </si>
  <si>
    <t xml:space="preserve"> - nawierzchnia wiata na odpady</t>
  </si>
  <si>
    <t>D-05.03.13</t>
  </si>
  <si>
    <t>5.1.1.</t>
  </si>
  <si>
    <t>6.3.2</t>
  </si>
  <si>
    <t>- ustawienie krawęznika najazdowego na ławie betonowej</t>
  </si>
  <si>
    <t>7.1.2</t>
  </si>
  <si>
    <t>Krawężniki betonowe wystające 20x30·cm na podsypce cementowo-piaskowej na ławie betonowej z oporem</t>
  </si>
  <si>
    <t>- ustawienie krawężnika drogowego na ławie betonowej</t>
  </si>
  <si>
    <t>Zabudowa prefabrykowanej wiaty 4,0x5,0 m na odpady wraz z fundamentem</t>
  </si>
  <si>
    <t xml:space="preserve">Frezowanie warstw nawierzchni bitumicznej </t>
  </si>
  <si>
    <t>- nawierzchnia parkingu,</t>
  </si>
  <si>
    <t>Podbudowa pomocnicza z mieszanki kruszywa niezwiązanego, grubość warstwy po zagęszczeniu 16 cm</t>
  </si>
  <si>
    <t>Podbudowy z betonu asfaltowego AC 22 P z asfaltem zwykłym, grubość warstwy po zagęszczeniu 12·cm</t>
  </si>
  <si>
    <r>
      <t>Nawierzchnie z betonu asfaltowego</t>
    </r>
    <r>
      <rPr>
        <sz val="10"/>
        <color indexed="60"/>
        <rFont val="Arial Narrow"/>
        <family val="2"/>
      </rPr>
      <t xml:space="preserve"> AC </t>
    </r>
    <r>
      <rPr>
        <sz val="10"/>
        <rFont val="Arial Narrow"/>
        <family val="2"/>
      </rPr>
      <t>8 S z asfaltem zwykłym, warstwa asfaltowa ścieralna, grubości 4·cm</t>
    </r>
  </si>
  <si>
    <t>Nawierzchnie z kostki brukowej betonowej, grubość 10·cm, na podsypce cementowo-piaskowej, kostka szara</t>
  </si>
  <si>
    <t>- droga manewrowa przy miejscach postojowych</t>
  </si>
  <si>
    <t xml:space="preserve">Oznakowanie poziome cieńkowarstwowe </t>
  </si>
  <si>
    <t>- organizacja ruchu wraz z oznaczeniem pól składowych</t>
  </si>
  <si>
    <t xml:space="preserve">Likwidacja istniejącego oznakowania poziomego </t>
  </si>
  <si>
    <t xml:space="preserve">- likwidacja istniejącego oznakowania </t>
  </si>
  <si>
    <t>- odtworzenie nawierzchni po ułożeniu sieci</t>
  </si>
  <si>
    <t>Rozebranie znaków drogowych</t>
  </si>
  <si>
    <t>szt</t>
  </si>
  <si>
    <t>D-09.00.00</t>
  </si>
  <si>
    <t>ZIELEŃ DROGOWA</t>
  </si>
  <si>
    <t>D-09.01.01</t>
  </si>
  <si>
    <t>Zieleń drogowa</t>
  </si>
  <si>
    <t>9</t>
  </si>
  <si>
    <t>9.1</t>
  </si>
  <si>
    <t>9.1.1</t>
  </si>
  <si>
    <t>6.1.2</t>
  </si>
  <si>
    <t>szt.</t>
  </si>
  <si>
    <t>6.2.1</t>
  </si>
  <si>
    <t>6.2.2</t>
  </si>
  <si>
    <t>Montaż tarcz znaków drogowych</t>
  </si>
  <si>
    <t>Ustawienie słupków do znaków drogowych</t>
  </si>
  <si>
    <t>6.2.3</t>
  </si>
  <si>
    <t>6.2.4</t>
  </si>
  <si>
    <t>D-05.03.11</t>
  </si>
  <si>
    <t>Frezowaniem nawierzchni asfaltowych na zimno</t>
  </si>
  <si>
    <t>1.3.7</t>
  </si>
  <si>
    <t>Rozebranie nawierzchni z kostki brukowej z podbudową wraz z kosztem załadunku, wywozu i utylizacji</t>
  </si>
  <si>
    <t>- rozbiórka ogrodzenia wraz z kosztami utylizacji</t>
  </si>
  <si>
    <t>- rozbiórka bramy wjazdowej  wraz z kosztami utylizacji</t>
  </si>
  <si>
    <t>- rozebranie obrzeży na ławie betonowej  wraz z kosztami utylizacji</t>
  </si>
  <si>
    <t>- rozebranie krawężników na ławie betonowej  wraz z kosztami utylizacji</t>
  </si>
  <si>
    <t>- rozebranie znaków drogowych wraz z tarczami  wraz z kosztami utylizacji</t>
  </si>
  <si>
    <t>3.2.4</t>
  </si>
  <si>
    <t>4.5</t>
  </si>
  <si>
    <t>4.5.2</t>
  </si>
  <si>
    <t>4.5.1</t>
  </si>
  <si>
    <t>4.5.3</t>
  </si>
  <si>
    <t>6</t>
  </si>
  <si>
    <t>Przesadzenie drzew o obwodzie na wysokośći 5 cm mniejszej niż 50 cm</t>
  </si>
  <si>
    <t>6.2.5</t>
  </si>
  <si>
    <t>1.3.8</t>
  </si>
  <si>
    <t>- nawierzchnia wiata na odpady,</t>
  </si>
  <si>
    <t>TABELA PODZIAŁU CENY RYCZAŁTOWEJ
Terminal Kutno I</t>
  </si>
  <si>
    <t>Budowa kontenerowego terminala przeładunkowego wraz z obiektami towarzyszącymi na terenie gminy Kutno (terminal Kutno II)
 wraz z rozbudową Stacji Stara Wieś oraz rozbudowa istniejącego terminala przeładunkowego na terenie Miasta Kutno (terminal Kutno I)
 wraz z rozbudową toru nr 12
Branża - drogowo-architektonioczna</t>
  </si>
  <si>
    <t>Krawężniki betonowe najazdowe 20x22·cm na podsypce cementowo-piaskowej na ławie betonowej z oporem</t>
  </si>
  <si>
    <t>TABELA PODZIAŁU CENY RYCZAŁTOWEJ</t>
  </si>
  <si>
    <t>Budowa kontenerowego terminala przeładunkowego wraz z obiektami towarzyszącymi na terenie gminy Kutno (terminal Kutno II)
 wraz z rozbudową Stacji Stara Wieś oraz rozbudowa istniejącego terminala przeładunkowego na terenie Miasta Kutno (terminal Kutno I)
 wraz z rozbudową toru nr 12
Branża konstrukcyjna - nawierzchnia</t>
  </si>
  <si>
    <t>M.01.00.00</t>
  </si>
  <si>
    <t>M.01.00.01</t>
  </si>
  <si>
    <t>Tyczenie obiektu</t>
  </si>
  <si>
    <t>1.1.1</t>
  </si>
  <si>
    <t>Wytyczenie geodezyjne obiektów i obsługa geodezyjna podczas budowy</t>
  </si>
  <si>
    <t>Płyta terminala. Pas wjazdowy</t>
  </si>
  <si>
    <t>M.03.00.00</t>
  </si>
  <si>
    <t>ZBROJENIE</t>
  </si>
  <si>
    <t>M.03.00.01</t>
  </si>
  <si>
    <t xml:space="preserve">Zbrojenie betonu stalą </t>
  </si>
  <si>
    <t>kg</t>
  </si>
  <si>
    <t>M.03.00.02</t>
  </si>
  <si>
    <t>Wklejanie prętów zbrojeniowych</t>
  </si>
  <si>
    <t>Pręty wklejane Ø25 L=0,4m stal S355</t>
  </si>
  <si>
    <t>M.04.00.00</t>
  </si>
  <si>
    <t>BETON</t>
  </si>
  <si>
    <t>M.04.01.00</t>
  </si>
  <si>
    <t>Beton monolityczny</t>
  </si>
  <si>
    <t>M.04.01.10</t>
  </si>
  <si>
    <t xml:space="preserve">Płyta terminala. Fibrobeton </t>
  </si>
  <si>
    <r>
      <t>m</t>
    </r>
    <r>
      <rPr>
        <b/>
        <i/>
        <vertAlign val="superscript"/>
        <sz val="10"/>
        <rFont val="Arial Narrow"/>
        <family val="2"/>
      </rPr>
      <t>3</t>
    </r>
  </si>
  <si>
    <t>Beton grubości 28cm</t>
  </si>
  <si>
    <r>
      <t>m</t>
    </r>
    <r>
      <rPr>
        <i/>
        <vertAlign val="superscript"/>
        <sz val="10"/>
        <rFont val="Arial Narrow"/>
        <family val="2"/>
      </rPr>
      <t>3</t>
    </r>
  </si>
  <si>
    <t xml:space="preserve">Geowłóknina. </t>
  </si>
  <si>
    <r>
      <t>m</t>
    </r>
    <r>
      <rPr>
        <i/>
        <vertAlign val="superscript"/>
        <sz val="10"/>
        <rFont val="Arial Narrow"/>
        <family val="2"/>
      </rPr>
      <t>2</t>
    </r>
  </si>
  <si>
    <r>
      <t xml:space="preserve">Dyble stalowe S355 </t>
    </r>
    <r>
      <rPr>
        <sz val="10"/>
        <rFont val="Calibri"/>
        <family val="2"/>
      </rPr>
      <t>Ø</t>
    </r>
    <r>
      <rPr>
        <sz val="10"/>
        <rFont val="Arial Narrow"/>
        <family val="2"/>
      </rPr>
      <t>25 L=0,4m</t>
    </r>
  </si>
  <si>
    <t>Dylatacje pozorne.</t>
  </si>
  <si>
    <t>mb</t>
  </si>
  <si>
    <t>M.11.00.00</t>
  </si>
  <si>
    <t>DYLATACJE</t>
  </si>
  <si>
    <t>M.11.00.10</t>
  </si>
  <si>
    <t>Zabezpieczenie szczelin dylatacyjnych i przerw roboczych</t>
  </si>
  <si>
    <t>Dylatacje konstrukcyjne pomiedzy płytami szerkości 20mm</t>
  </si>
  <si>
    <t>Budowa kontenerowego terminala przeładunkowego wraz z obiektami towarzyszącymi na terenie gminy Kutno (terminal Kutno II)
 wraz z rozbudową Stacji Stara Wieś oraz rozbudowa istniejącego terminala przeładunkowego na terenie Miasta Kutno (terminal Kutno I)
 wraz z rozbudową toru nr 12
Branża konstrukcyjna - fundament suwnicy</t>
  </si>
  <si>
    <t>Fundament północny + blok oporowy</t>
  </si>
  <si>
    <t>Fundament południowy + blok oporowy</t>
  </si>
  <si>
    <t>M.01.00.06</t>
  </si>
  <si>
    <t xml:space="preserve">Rozbiórka obiektów budowalnych </t>
  </si>
  <si>
    <r>
      <t>m</t>
    </r>
    <r>
      <rPr>
        <b/>
        <vertAlign val="superscript"/>
        <sz val="10"/>
        <color indexed="8"/>
        <rFont val="Arial Narrow"/>
        <family val="2"/>
      </rPr>
      <t>3</t>
    </r>
  </si>
  <si>
    <t xml:space="preserve">Fundament południowy. Płyta terminala. Beton </t>
  </si>
  <si>
    <r>
      <t>m</t>
    </r>
    <r>
      <rPr>
        <i/>
        <vertAlign val="superscript"/>
        <sz val="10"/>
        <color indexed="8"/>
        <rFont val="Arial Narrow"/>
        <family val="2"/>
      </rPr>
      <t>3</t>
    </r>
  </si>
  <si>
    <t xml:space="preserve">Fundament południowy. Blok oporowy. Beton </t>
  </si>
  <si>
    <t xml:space="preserve">Fundament południowy. Podbudowa </t>
  </si>
  <si>
    <t xml:space="preserve">Fundament północny. Blok oporowy. Beton </t>
  </si>
  <si>
    <t>M.02.00.00</t>
  </si>
  <si>
    <t>ROBOTY ZIEMNE I FUNDAMENTOWANIE</t>
  </si>
  <si>
    <t>M.02.01.00</t>
  </si>
  <si>
    <t>Wykopy</t>
  </si>
  <si>
    <t>Wykopy pod fundament północny</t>
  </si>
  <si>
    <t>Wykopy pod fundament południowy</t>
  </si>
  <si>
    <t>M.02.01.05</t>
  </si>
  <si>
    <t xml:space="preserve">Ściany szczelne stalowe </t>
  </si>
  <si>
    <t>Ściany szczelna technologiczna długości 5m</t>
  </si>
  <si>
    <t xml:space="preserve">Elementy dodatkowe </t>
  </si>
  <si>
    <t>2.3</t>
  </si>
  <si>
    <t>M.02.02.00</t>
  </si>
  <si>
    <t xml:space="preserve">Nasypy </t>
  </si>
  <si>
    <t>2.3.1</t>
  </si>
  <si>
    <t>M.02.02.01</t>
  </si>
  <si>
    <t xml:space="preserve">Zasypanie wykopów pod fundamenty </t>
  </si>
  <si>
    <r>
      <t>m</t>
    </r>
    <r>
      <rPr>
        <b/>
        <vertAlign val="superscript"/>
        <sz val="10"/>
        <rFont val="Arial Narrow"/>
        <family val="2"/>
      </rPr>
      <t>3</t>
    </r>
  </si>
  <si>
    <t>Wypełnienie wykopu mieszanką kruszywa</t>
  </si>
  <si>
    <t>2.4</t>
  </si>
  <si>
    <t>M.02.04.00</t>
  </si>
  <si>
    <t>Wzmocnienie gruntu</t>
  </si>
  <si>
    <t>2.4.1</t>
  </si>
  <si>
    <t>M.02.04.08</t>
  </si>
  <si>
    <t>Kolumny fundamentowe cementowo - gruntowe (DSM)</t>
  </si>
  <si>
    <t>Kolumny fundamentowe fundamentami i blokami</t>
  </si>
  <si>
    <t xml:space="preserve">Fundament północny </t>
  </si>
  <si>
    <t>Fundament południowy</t>
  </si>
  <si>
    <t>Bloki oporowe</t>
  </si>
  <si>
    <t>Zbrojenie przy systemowych łącznikach dylatacyjnych</t>
  </si>
  <si>
    <t>Odtworzenie płyty terminala</t>
  </si>
  <si>
    <r>
      <t xml:space="preserve">Płyta przy fundamencie południowym. Pręty wklejane </t>
    </r>
    <r>
      <rPr>
        <b/>
        <sz val="10"/>
        <color indexed="8"/>
        <rFont val="Calibri"/>
        <family val="2"/>
      </rPr>
      <t>Ø</t>
    </r>
    <r>
      <rPr>
        <b/>
        <sz val="10"/>
        <color indexed="8"/>
        <rFont val="Arial Narrow"/>
        <family val="2"/>
      </rPr>
      <t>12 L= 1,45m stal AIIIN</t>
    </r>
  </si>
  <si>
    <t>Połączenie nowych fundamnetów z istniejącymi. Systemowe trzpienie wklejane na żywicy</t>
  </si>
  <si>
    <t>M.04.01.01</t>
  </si>
  <si>
    <t>Beton konstrukcyjny w deskowaniu</t>
  </si>
  <si>
    <t>Fundamnt północy</t>
  </si>
  <si>
    <t>Boki oporowe</t>
  </si>
  <si>
    <t>4.1.2</t>
  </si>
  <si>
    <t>M.04.01.02</t>
  </si>
  <si>
    <t>Beton niekonstrukcyjny</t>
  </si>
  <si>
    <t>Fundament północny. Warstwa wyrównawcza</t>
  </si>
  <si>
    <t>Fundament południowy. Warstwa wyrównawcza</t>
  </si>
  <si>
    <t>M.05.00.00</t>
  </si>
  <si>
    <t>KONSTRUKCJE STALOWE</t>
  </si>
  <si>
    <t>M.05.00.01</t>
  </si>
  <si>
    <t>Konstrukcje stalowe ustrojów nośnych i drugorzędne</t>
  </si>
  <si>
    <t>5.2</t>
  </si>
  <si>
    <t>Drabinka kablowa</t>
  </si>
  <si>
    <t>5.3</t>
  </si>
  <si>
    <t>Systemowe łączniki dylatacyjne pomiedzy segmentami fundamentów</t>
  </si>
  <si>
    <t>5.4</t>
  </si>
  <si>
    <t>mocowanie szyny podsuwnicowej A100</t>
  </si>
  <si>
    <t>przeniesienie zderzaków suwnicy</t>
  </si>
  <si>
    <t>M.05.00.02</t>
  </si>
  <si>
    <t>Metalizacja</t>
  </si>
  <si>
    <t>M.08.00.00</t>
  </si>
  <si>
    <t>IZOLACJE</t>
  </si>
  <si>
    <t>M.08.00.03</t>
  </si>
  <si>
    <t>Izolacja powłokowa epoksydowo - bitumiczna</t>
  </si>
  <si>
    <r>
      <t>m</t>
    </r>
    <r>
      <rPr>
        <b/>
        <vertAlign val="superscript"/>
        <sz val="10"/>
        <color indexed="8"/>
        <rFont val="Arial Narrow"/>
        <family val="2"/>
      </rPr>
      <t>2</t>
    </r>
  </si>
  <si>
    <t>Zabezpieczenie odziemnych powierzchni ścian fundamentu pólnocnego i bloku</t>
  </si>
  <si>
    <r>
      <t>m</t>
    </r>
    <r>
      <rPr>
        <i/>
        <vertAlign val="superscript"/>
        <sz val="10"/>
        <color indexed="8"/>
        <rFont val="Arial Narrow"/>
        <family val="2"/>
      </rPr>
      <t>2</t>
    </r>
  </si>
  <si>
    <t>M.08.00.04</t>
  </si>
  <si>
    <t>Izolacja z żywicy epoksydowo - poliuretanowej</t>
  </si>
  <si>
    <t>Zabezpieczenie górnych powierchni fundamentów oraz bloków</t>
  </si>
  <si>
    <t>Dylatacje pomiędzy fundamentami suwnic szerokości 30mm</t>
  </si>
  <si>
    <t>Dylatacje konstrukcyjne pomiedzy płytami a fundamentem południowym szerkości 30mm</t>
  </si>
  <si>
    <t>Budowa kontenerowego terminala przeładunkowego wraz z obiektami towarzyszącymi na terenie gminy Kutno (terminal Kutno II)
 wraz z rozbudową Stacji Stara Wieś oraz rozbudowa istniejącego terminala przeładunkowego na terenie Miasta Kutno (terminal Kutno I)
 wraz z rozbudową toru nr 12
Branża konstrukcyjna - podest</t>
  </si>
  <si>
    <t>Fundament ST1</t>
  </si>
  <si>
    <t>Podest rewizijny ( osie na fundamencie)</t>
  </si>
  <si>
    <t>Geodezyjna obsługa robót budowlanych</t>
  </si>
  <si>
    <t>2.1.</t>
  </si>
  <si>
    <t xml:space="preserve">Wykopy pod fundamenty. </t>
  </si>
  <si>
    <t>NASYPY</t>
  </si>
  <si>
    <t>Wypełnienie wykopu mieszanką kruszywa i spoiwa</t>
  </si>
  <si>
    <t>Podest rewizijny. Fundament ST1 Stal A-IIIN (BST500S)</t>
  </si>
  <si>
    <t>5.1.1</t>
  </si>
  <si>
    <t>Podest rewizijny. Fundament ST1</t>
  </si>
  <si>
    <t>5.2.1</t>
  </si>
  <si>
    <t>Beton podkładowy C8/10</t>
  </si>
  <si>
    <t>Podest rewizijny ze schodami</t>
  </si>
  <si>
    <t>Podest rewizijny ze schodami - cynkowanie ogniowe</t>
  </si>
  <si>
    <t>Zabezpieczenie Fundament ST1</t>
  </si>
  <si>
    <t>I</t>
  </si>
  <si>
    <t>03.00.00</t>
  </si>
  <si>
    <t xml:space="preserve">ODWODNIENIE TERENU
</t>
  </si>
  <si>
    <t>03.02.01</t>
  </si>
  <si>
    <t>Kanalizacja deszczowa</t>
  </si>
  <si>
    <t>Kanalizacja deszczowa drenażowa fi 100mm PVC-U min. SN10</t>
  </si>
  <si>
    <t>Wykonanie kanalizacji fi 100 mm - rura drenarska</t>
  </si>
  <si>
    <t>Wykopy pod przykanaliki (założono wymiary wykopu: szer. 1,0m, średnia głębokość 2,3m)</t>
  </si>
  <si>
    <t>1.1.3</t>
  </si>
  <si>
    <t xml:space="preserve">Podsypka i obsypka pod kanały łączna grubość 70cm </t>
  </si>
  <si>
    <t>1.1.4</t>
  </si>
  <si>
    <t>Zasypanie wykopów</t>
  </si>
  <si>
    <t>1.1.5</t>
  </si>
  <si>
    <t>Utylizacja nadmiaru gruntu</t>
  </si>
  <si>
    <t>Kanalizacja deszczowa fi 200mm PVC-U lite min. SN10</t>
  </si>
  <si>
    <t>Wykonanie kanalizacji fi 200 mm - przykanaliki</t>
  </si>
  <si>
    <t>1.2.2.</t>
  </si>
  <si>
    <t>1.2.3</t>
  </si>
  <si>
    <t>1.2.4</t>
  </si>
  <si>
    <t>1.2.5</t>
  </si>
  <si>
    <t>Studnie wpustów  betonowe fi 500</t>
  </si>
  <si>
    <t>Wykonanie studni betonowych</t>
  </si>
  <si>
    <t>Wykopy pod studnie (założono wymiary wykopu: szer. 2,0mx2,0m, średnia głębokość 1,8m)</t>
  </si>
  <si>
    <t>1.4</t>
  </si>
  <si>
    <t>Studnie betonowe fi 1200</t>
  </si>
  <si>
    <t>1.4.1</t>
  </si>
  <si>
    <t>1.4.2</t>
  </si>
  <si>
    <t>Wykopy pod studnie (założono wymiary wykopu: szer. 2,0mx2,0m, średnia głębokość 2,5m)</t>
  </si>
  <si>
    <t>1.4.3</t>
  </si>
  <si>
    <t>1.4.4</t>
  </si>
  <si>
    <t>1.5</t>
  </si>
  <si>
    <t>Korytko odwodnieniowe</t>
  </si>
  <si>
    <t>1.5.1</t>
  </si>
  <si>
    <t>Wykonanie korytka D400</t>
  </si>
  <si>
    <t>1.6</t>
  </si>
  <si>
    <t>Likwidacja kanalizacji
(zabetonowanie końcówek kanałów, pozostawienie w gruncie)</t>
  </si>
  <si>
    <t>1.6.1</t>
  </si>
  <si>
    <t>Likwidacja istn. kanalizacji deszczowej drenazowej</t>
  </si>
  <si>
    <t>1.7</t>
  </si>
  <si>
    <t>Dostosowanie włazu studni do terenu projektowanego</t>
  </si>
  <si>
    <t>1.7.1</t>
  </si>
  <si>
    <t>Niwelacja włazu</t>
  </si>
  <si>
    <t>1.8</t>
  </si>
  <si>
    <t xml:space="preserve"> Likwidacja studni/ wpustu kanalizacji deszczowej</t>
  </si>
  <si>
    <t xml:space="preserve"> Likwidacja studni oraz wpustu deszczowego wraz z zasypaniem gruntem o kat. nosnosci G1</t>
  </si>
  <si>
    <t>Budowa kontenerowego terminala przeładunkowego wraz z obiektami towarzyszącymi na terenie gminy Kutno (terminal Kutno II)
 wraz z rozbudową Stacji Stara Wieś oraz rozbudowa istniejącego terminala przeładunkowego na terenie Miasta Kutno (terminal Kutno I)
 wraz z rozbudową toru nr 12
Branża - energetyczna</t>
  </si>
  <si>
    <t>Bieżnia</t>
  </si>
  <si>
    <t>Płyta P11</t>
  </si>
  <si>
    <t xml:space="preserve">Komora zasilająca </t>
  </si>
  <si>
    <t xml:space="preserve">Bieżnia północna. Beton </t>
  </si>
  <si>
    <t xml:space="preserve">Bieżnia północna. Podbudowa </t>
  </si>
  <si>
    <t xml:space="preserve">Płyta P11. Beton </t>
  </si>
  <si>
    <t xml:space="preserve">Płyta P11. Podbudowa </t>
  </si>
  <si>
    <t>Ścianka szczelna stalowa długości 6m</t>
  </si>
  <si>
    <t>Ściany szczelna technologiczna długości 6m</t>
  </si>
  <si>
    <t>Bieżnia północna. Fundament</t>
  </si>
  <si>
    <t>Bieżnia północna. Płyty</t>
  </si>
  <si>
    <t>Komora zasilająca. Stal AIIIN</t>
  </si>
  <si>
    <t>Komora zasilająca. Stal AI</t>
  </si>
  <si>
    <r>
      <t xml:space="preserve">Bieżnia północna. Pręty wklejane </t>
    </r>
    <r>
      <rPr>
        <b/>
        <sz val="10"/>
        <color indexed="8"/>
        <rFont val="Calibri"/>
        <family val="2"/>
      </rPr>
      <t>Ø</t>
    </r>
    <r>
      <rPr>
        <b/>
        <sz val="10"/>
        <color indexed="8"/>
        <rFont val="Arial Narrow"/>
        <family val="2"/>
      </rPr>
      <t>25 L= 1,0m stal AIIIN</t>
    </r>
  </si>
  <si>
    <t>4.2.2</t>
  </si>
  <si>
    <r>
      <t xml:space="preserve">Bieżnia północna. Pręty wklejane </t>
    </r>
    <r>
      <rPr>
        <b/>
        <sz val="10"/>
        <color indexed="8"/>
        <rFont val="Calibri"/>
        <family val="2"/>
      </rPr>
      <t>Ø12</t>
    </r>
    <r>
      <rPr>
        <b/>
        <sz val="10"/>
        <color indexed="8"/>
        <rFont val="Arial Narrow"/>
        <family val="2"/>
      </rPr>
      <t xml:space="preserve"> L= 3,45m stal AIIIN</t>
    </r>
  </si>
  <si>
    <t>4.2.3</t>
  </si>
  <si>
    <r>
      <t xml:space="preserve">Bieżnia północna. Pręty wklejane </t>
    </r>
    <r>
      <rPr>
        <b/>
        <sz val="10"/>
        <color indexed="8"/>
        <rFont val="Calibri"/>
        <family val="2"/>
      </rPr>
      <t>Ø</t>
    </r>
    <r>
      <rPr>
        <b/>
        <sz val="10"/>
        <color indexed="8"/>
        <rFont val="Arial Narrow"/>
        <family val="2"/>
      </rPr>
      <t>25 L= 0,4m stal S355</t>
    </r>
  </si>
  <si>
    <t>4.2.4</t>
  </si>
  <si>
    <t>Płyta P11. Pręty wklejane Ø25 L= 0,4m stal S355</t>
  </si>
  <si>
    <t>Bieżnia północna. Fundament 267,4m3</t>
  </si>
  <si>
    <t>Płyta P11 56,6 m3</t>
  </si>
  <si>
    <t>Komora zasilająca 9,7 m3</t>
  </si>
  <si>
    <t>Komora zasilająca. Korek betonowy</t>
  </si>
  <si>
    <t>5.3.1</t>
  </si>
  <si>
    <t>Wykonanie płyty bieżnia północna</t>
  </si>
  <si>
    <t xml:space="preserve">Bieżnia północna. Beton grubości 42 cm. </t>
  </si>
  <si>
    <t xml:space="preserve">Bieżnia północna. Geowłóknina. </t>
  </si>
  <si>
    <r>
      <t xml:space="preserve">Bieżnia północna. Dyble stalowe S355 </t>
    </r>
    <r>
      <rPr>
        <sz val="10"/>
        <rFont val="Calibri"/>
        <family val="2"/>
      </rPr>
      <t>Ø</t>
    </r>
    <r>
      <rPr>
        <sz val="10"/>
        <rFont val="Arial Narrow"/>
        <family val="2"/>
      </rPr>
      <t>25 L=0,4m</t>
    </r>
  </si>
  <si>
    <t>Bieżnia północna. Dylatacje pozorne.</t>
  </si>
  <si>
    <t>M.04.03.00</t>
  </si>
  <si>
    <t>Zabezpieczenie powierzchniowe betonu</t>
  </si>
  <si>
    <t>5.4.1</t>
  </si>
  <si>
    <t>M.04.03.01</t>
  </si>
  <si>
    <t>Zabezpieczenie antykorozyjne betonu</t>
  </si>
  <si>
    <t xml:space="preserve">Zabezpieczenie antykorozyjne odsłoniętych  powierzchni betonowych komory </t>
  </si>
  <si>
    <t xml:space="preserve">Zadaszenie komory </t>
  </si>
  <si>
    <t>M.05.00.03</t>
  </si>
  <si>
    <t xml:space="preserve">Powłoki malarskie </t>
  </si>
  <si>
    <t xml:space="preserve">Trzywarstwowo powłoka antykorozyjna zadaszenia komory </t>
  </si>
  <si>
    <t xml:space="preserve">Zabezpieczenie odziemnych powierzchni ścian komory </t>
  </si>
  <si>
    <t xml:space="preserve">Zabezpieczenie warstwy betonu spadkowego </t>
  </si>
  <si>
    <t>Bieżnia północna. Dylatacje konstrukcyjne pomiedzy płytami</t>
  </si>
  <si>
    <t>Płyta P11. Dylatacje konstrukcyjne pomiędzy płytą P11 a istniejącymi płytami</t>
  </si>
  <si>
    <t>Komora. Dylatacje konstrukcyjne (pomiędzy ścianami komory a płytą P11)</t>
  </si>
  <si>
    <t>Komora. Dylatacja betonu spadkowego i ścian komory</t>
  </si>
  <si>
    <t>Komora. Przerwa robocza</t>
  </si>
  <si>
    <t>U.03.02.01</t>
  </si>
  <si>
    <t>BUDOWA SIECI KANALIZACJI DESZCZOWEJ</t>
  </si>
  <si>
    <t xml:space="preserve">Rura DN150 betonowa ze stopka </t>
  </si>
  <si>
    <t>9.2</t>
  </si>
  <si>
    <t>Studnia betonowa Dn1000 zgodnie z normą PN-EN 1917</t>
  </si>
  <si>
    <t>właz kanałowy DN600 klasy C250 z żeliwa sferoidalnego zabezpieczonym przed otwarciem</t>
  </si>
  <si>
    <t>płytą pokrywową h=0,2m</t>
  </si>
  <si>
    <t>kręgami 1000 mm z betonu wibroprasowanego klasy C35/45 , nasiąkliwość &lt;5%, mrozoodporność F-150 z łączonymi na uszczelkę h=1m wraz ze stopniami złożowymi</t>
  </si>
  <si>
    <t>kręgami 1000 mm z betonu wibroprasowanego klasy C35/45 , nasiąkliwość &lt;5%, mrozoodporność F-150 z łączonymi na uszczelkę h=0.75m wraz ze stopniami złożowymi</t>
  </si>
  <si>
    <t>dolną częścią studni - dennica h=1m</t>
  </si>
  <si>
    <t>przejście szczelne przez ściany</t>
  </si>
  <si>
    <t>pierścieniem wyrównawczym</t>
  </si>
  <si>
    <t>9.3</t>
  </si>
  <si>
    <t>U-03.02.01</t>
  </si>
  <si>
    <t>Pompa zatapialna o  min.Q=5m3/h</t>
  </si>
  <si>
    <t>10</t>
  </si>
  <si>
    <t>D.04.00.00</t>
  </si>
  <si>
    <t xml:space="preserve">PODBUDOWA </t>
  </si>
  <si>
    <t>D.04.04.02</t>
  </si>
  <si>
    <t>Podbudowa z mieszanki niezwiązanej</t>
  </si>
  <si>
    <t>Podbudowa z kruszywa mieszanki niezwiązanej gr 30 cm</t>
  </si>
  <si>
    <t>D.04.05.03</t>
  </si>
  <si>
    <t>Podbudowa z mieszanki związanej</t>
  </si>
  <si>
    <t>Podbudowa z mieszanki związanej gr 30cm</t>
  </si>
  <si>
    <t>11</t>
  </si>
  <si>
    <t>05.03.05a</t>
  </si>
  <si>
    <t>Wykonanie nawierzchni z betonu asfaltowego warstwa wiążąca gr 8cm</t>
  </si>
  <si>
    <t>Warstwa wiążąca z betonu asfaltowego AC16W gr. 8cm</t>
  </si>
  <si>
    <r>
      <t>m</t>
    </r>
    <r>
      <rPr>
        <vertAlign val="superscript"/>
        <sz val="10"/>
        <color indexed="8"/>
        <rFont val="Arial Narrow"/>
        <family val="2"/>
      </rPr>
      <t>2</t>
    </r>
  </si>
  <si>
    <t>05.03.05b</t>
  </si>
  <si>
    <t>Wykonanie nawierzchni z betonu asfaltowego warstwa ścieralna gr 4 cm</t>
  </si>
  <si>
    <t>Warstwa ścieralna  z betonu asfaltowego AC11S gr. 4cm</t>
  </si>
  <si>
    <t>BRANŻA ELEKTROENERGETYCZNA – KUTNO I</t>
  </si>
  <si>
    <t>Budowa zasilania SN i kanalizacji technologicznej na potrzeby suwnicy 3</t>
  </si>
  <si>
    <t xml:space="preserve">E-01.01.02. </t>
  </si>
  <si>
    <t>Budowa linii kablowej SN - do ZK-SN 
 - budowa 3/20m</t>
  </si>
  <si>
    <t>Ręczne wykopanie dołów o powierzchni dna do 0.2·m2, głębokość do 1.0 m, kategoria gruntu III
1) ist. ST1 - proj. ZK-SN : 2=2,000000</t>
  </si>
  <si>
    <t>Kopanie rowów dla kabli, ręcznie, grunt kategorii I-II
1) relacja: ist. ST1 - proj. ZK-SN : 0,9*0,4*(3)=1,080000</t>
  </si>
  <si>
    <t>Zasypanie rowów dla kabli, ręcznie, grunt kategorii I-II
1) relacja: ist. ST1 - proj. ZK-SN : 0,7*0,4*(3)=0,840000</t>
  </si>
  <si>
    <t>Nasypanie warstwy piasku na dnie rowu kablowego, szerokość do 0,4·m
1) relacja: ist. ST1 - proj. ZK-SN : 2*(3)=6,000000</t>
  </si>
  <si>
    <t>Ułożenie rur osłonowych PVC do Fi·140·mm - HDPE o160 karbowanej dwuściennej giętkiej czerwonej
2) proj. ZK-SN - ist komora : 183=183,000000</t>
  </si>
  <si>
    <t>Układanie kabli w rurach, pustakach lub kanałach zamkniętych, kabel do 3,0·kg/m - 3xXRUHAKXS 1x120 12/20kV
1) relacja: ist. ST1 - proj. ZK-SN : 3*(9+4+4+3)=60,000000</t>
  </si>
  <si>
    <t>Montaż głowic olejowych napowietrznych na kablach energetycznych o izolacji i powłoce z tworzyw sztucznych, jednożyłowych, z żyłami Al, 20·kV, do 120·mm2 - 3x głowica 24kV 70-300   (R= 0,955, M= 1,000, S= 1,000)
1) relacja: ist. ST1 - proj. ZK-SN : 3*(1)=3,000000</t>
  </si>
  <si>
    <t>Montaż głowic wnętrzowych z taśm izolacyjnych na kablach jednożyłowych z Al o izolacji i powłoce z tworzyw sztucznych, kabel do 20·kV, do 120·mm2 - 3x głowica 12/20kV - konektorowa typu T 50-150   (R= 0,955, M= 1,000, S= 1,000)
1) relacja: ist. ST1 - proj. ZK-SN 
 : 3=3,000000</t>
  </si>
  <si>
    <t>Badanie linii kablowej średniego napięcia, niskiego napięcia i sterowniczej, kabel s.n.
1) relacja: ist. ST1 - proj. ZK-SN : 1=1,000000</t>
  </si>
  <si>
    <t>odcinek</t>
  </si>
  <si>
    <t>Badania i pomiary
1=1,000000</t>
  </si>
  <si>
    <t>Utylizacja materiałów z rozbiórki</t>
  </si>
  <si>
    <t>Ręczne wykopanie dołów o powierzchni dna do 0.2·m2, głębokość do 1.0 m, kategoria gruntu III
2) proj. ZK-SN - ist komora : (483-12)/5=94,200000</t>
  </si>
  <si>
    <t>Kopanie rowów dla kabli, ręcznie, grunt kategorii I-II
2) proj. ZK-SN - ist komora : 0,9*0,4*(486-12)=170,640000</t>
  </si>
  <si>
    <t>Zasypanie rowów dla kabli, ręcznie, grunt kategorii I-II
2) proj. ZK-SN - ist komora : 0,7*0,4*(486-12)=132,720000</t>
  </si>
  <si>
    <t>Nasypanie warstwy piasku na dnie rowu kablowego, szerokość do 0,4·m
2) proj. ZK-SN - ist komora : 2*(483-12)=942,000000</t>
  </si>
  <si>
    <t>Wykopy pionowe ręczne dla urządzenia przeciskowego wraz z jego zasypaniem, grunt nawodniony (mokry), kategorii I-II - opcja w przypadku braku istniejącego przepustu pod torami
2) proj. ZK-SN - ist komora : (3*2*2)*(2)=24,000000</t>
  </si>
  <si>
    <t>Przewierty mechaniczne dla rur pod obiektami, rura do Fi·150·mm (pierwsza w wiązce) - RHDPEp o 200/11,4  - TYP A - opcja w przypadku braku istniejącego przepustu pod torami
2) proj. ZK-SN - ist komora : 12=12,000000</t>
  </si>
  <si>
    <t>Układanie kabli w rurach, pustakach lub kanałach zamkniętych, kabel do 3,0·kg/m - 3xXRUHAKXS 1x70 12/20kV
2) proj. ZK-SN - ist komora : 3*(483+4+4+15)=1 518,000000</t>
  </si>
  <si>
    <t>Montaż głowic wnętrzowych z taśm izolacyjnych na kablach jednożyłowych z Al o izolacji i powłoce z tworzyw sztucznych, kabel do 20·kV, do 120·mm2 - 3x głowica 12/20kV - konektorowa typu T 50-150   (R= 0,955, M= 1,000, S= 1,000)
2) proj. ZK-SN - ist komora : 3=3,000000</t>
  </si>
  <si>
    <t>Montaż w rowach muf przelotowych z taśm izolacyjnych na kablach energetycznych 1-żyłowych o izolacji i powłoce z tworzyw sztucznych, z żyłami Al, kabel do 20·kV, do 240·mm2 - 3x mufa SN przelotowa 24kV 70-150   (R= 0,955, M= 1,000, S= 1,000)
2) proj. ZK-SN - ist komora : 3*(1)=3,000000</t>
  </si>
  <si>
    <t>Aparaty elektryczne, masa do 20·kg - montaż Przepust kablowy gazo i wodoszczelny
2) proj. ZK-SN - ist komora : 3=3,000000</t>
  </si>
  <si>
    <t>Badanie linii kablowej średniego napięcia, niskiego napięcia i sterowniczej, kabel s.n.
2) proj. ZK-SN - ist komora : 1=1,000000</t>
  </si>
  <si>
    <t>Przebudowa stacji trafo nr 1 (ST1) - 1 kpl</t>
  </si>
  <si>
    <t>Przeniesienie tablicy pomiarowej w ist. stacji trafo wraz z oprzewodowaniem i przesunięciem oprawy</t>
  </si>
  <si>
    <t>Montaż pola liniowego SN z rozłącznikiem w izolacji powietrznej</t>
  </si>
  <si>
    <t>Podłączenie do istniejącego uziemienia</t>
  </si>
  <si>
    <t>Budowa złącza kablowego ZK SN 3L - 1 kpl</t>
  </si>
  <si>
    <t>Przygotowanie terenu do montażu złącza kablowego SN</t>
  </si>
  <si>
    <t>Montaż złącza kablowego SN - ZK-SN/3/LLL + rezerwa 1 miejsca w obudowie
ZK-SN/3/LLL : 1=1,000000</t>
  </si>
  <si>
    <t>element</t>
  </si>
  <si>
    <t>Montaż uziomów lub przewodów uziemiających, kategoria gruntu I-II
60+19=79,000000</t>
  </si>
  <si>
    <t>Mechaniczne pogrążanie uziomów pionowych prętowych, kategoria gruntu I-II
60=60,000000</t>
  </si>
  <si>
    <t>Badania i pomiary instalacji uziemiającej, piorunochronnej i skuteczności zerowania, uziemienie ochronne lub robocze, pomiar pierwszy
1=1,000000</t>
  </si>
  <si>
    <t xml:space="preserve">E-01.01.03. </t>
  </si>
  <si>
    <t>Ręczne wykopanie dołów o powierzchni dna do 0.2·m2, głębokość do 1.0 m, kategoria gruntu III
3) ist serwerownia - ist komora : (508-18)/5=98,000000</t>
  </si>
  <si>
    <t>Budowa kanalizacji kablowej z rur PCW w gruncie - 1 - RHDPE o 40/3,7 (OPTO)
3) ist serwerownia - ist komora : 508=508,000000</t>
  </si>
  <si>
    <t>Wykopy pionowe ręczne dla urządzenia przeciskowego wraz z jego zasypaniem, grunt nawodniony (mokry), kategorii I-II
3) ist serwerownia - ist komora : (3*2*2)*(2)=24,000000</t>
  </si>
  <si>
    <t>Przewierty mechaniczne dla rur pod obiektami, rura do Fi·125·mm (pierwsza w wiązce) - HDPE o 160 - TYP B
3) ist serwerownia - ist komora : 6=6,000000</t>
  </si>
  <si>
    <t>Przewierty mechaniczne dla rur pod obiektami, rura do Fi·125·mm - dodatek za każdą następną w wiązce - HDPE o 160 - TYP B
3) ist serwerownia - ist komora : 12=12,000000</t>
  </si>
  <si>
    <t>Montaz RHDPE o 40/3,7 (OPTO)
3) ist serwerownia - ist komora : 30=30,000000</t>
  </si>
  <si>
    <t>Aparaty elektryczne, masa do 20·kg - montaż Łącznica światłowodowa
2=2,000000</t>
  </si>
  <si>
    <t xml:space="preserve">Przebudowa oświetlenia </t>
  </si>
  <si>
    <t xml:space="preserve">E-01.01.01. </t>
  </si>
  <si>
    <t>Obwód DB.T/32 (oświetlenie parkingu) 
 - budowa linii kablowych 22/27m,  demontaż linii kablowych 17/18m,</t>
  </si>
  <si>
    <t>Ręczne wykopanie dołów o powierzchni dna do 0.2·m2, głębokość do 1.0 m, kategoria gruntu III - przekop kontrolny   (R= 0,955, M= 1,000, S= 1,000)
demontaz : 17/5=3,400000
5) ist. obw. ośw. DB.T/32 : (22)/5=4,400000</t>
  </si>
  <si>
    <t>Kable wielożyłowe układane w ziemi, demontaż kabla do 2,0·kg/m, kategoria gruntu I-II
YKYżo 5x6 : 17=17,000000</t>
  </si>
  <si>
    <t>Kable wielożyłowe układane w rurach osłonowych, blokach betonowych lub kanałach zamkniętych, demontaż kabla, masa do 1,0·kg/m
YKYżo 5x6 : 1=1,000000</t>
  </si>
  <si>
    <t>Kopanie rowów dla kabli, ręcznie, grunt kategorii I-II
5) ist. obw. ośw. DB.T/32 : 0,8*0,4*(22-19,5)=0,800000</t>
  </si>
  <si>
    <t>Kopanie rowów dla kabli, ręcznie, grunt kategorii III
5) ist. obw. ośw. DB.T/32 : 1,3*0,4*(19,5)=10,140000</t>
  </si>
  <si>
    <t>Zasypanie rowów dla kabli, ręcznie, grunt kategorii I-II
5) ist. obw. ośw. DB.T/32 : 0,6*0,4*(22-19,5)=0,600000</t>
  </si>
  <si>
    <t>Zasypanie rowów dla kabli, ręcznie, grunt kategorii III
5) ist. obw. ośw. DB.T/32 : 1,1*0,4*(19,5)=8,580000</t>
  </si>
  <si>
    <t>Nasypanie warstwy piasku na dnie rowu kablowego, szerokość do 0,4·m
5) ist. obw. ośw. DB.T/32 : 2*22=44,000000</t>
  </si>
  <si>
    <t>Ułożenie rur osłonowych PVC do Fi·140·mm - Typ C- HDPE o 50 karbowana dwuścienna N
5) ist. obw. ośw. DB.T/32 : 17,5=17,500000</t>
  </si>
  <si>
    <t>Układanie kabli w rowach kablowych - ręcznie, kabel do 0,5·kg/m, przykrycie folią - YKYżo 5x6
5) ist. obw. ośw. DB.T/32 : 22-17,5+1=5,500000</t>
  </si>
  <si>
    <t>Układanie kabli w rurach, pustakach lub kanałach zamkniętych, kabel do 0,5·kg/m - YKYżo 5x6
5) ist. obw. ośw. DB.T/32 : 17,5=17,500000</t>
  </si>
  <si>
    <t>Układanie uziomów w rowach kablowych
5) ist. obw. ośw. DB.T/32 : 22+2+2=26,000000</t>
  </si>
  <si>
    <t>Montaż w rowach muf przelotowych z rur termokurczliwych na kablach energetycznych o izolacji i powłoce z tworzyw sztucznych, do 1·kV, z żyłami Al, kabel wielożyłowy, do 120·mm2 - 5x6   (R= 0,955, M= 1,000, S= 1,000)
5) ist. obw. ośw. DB.T/32 : 1=1,000000</t>
  </si>
  <si>
    <t>Badanie linii kablowej średniego napięcia, niskiego napięcia i sterowniczej, kabel n.n., 5-żyłowy
5) ist. obw. ośw. DB.T/32 : 1=1,000000</t>
  </si>
  <si>
    <t>Obwód DB.T/33 (oświetlenie drogi przejazdowej w kierunku terminala Kutno II) 
 - budowa linii kablowych 2/7m</t>
  </si>
  <si>
    <t>Ręczne wykopanie dołów o powierzchni dna do 0.2·m2, głębokość do 1.0 m, kategoria gruntu III - przekop kontrolny   (R= 0,955, M= 1,000, S= 1,000)
demontaz : 1=1,000000
6) ist. obw. ośw. DB.T/33 : 2=2,000000</t>
  </si>
  <si>
    <t>Kopanie rowów dla kabli, ręcznie, grunt kategorii I-II
6) ist. obw. ośw. DB.T/33 : 0,8*0,4*(2)=0,640000</t>
  </si>
  <si>
    <t>Zasypanie rowów dla kabli, ręcznie, grunt kategorii I-II
6) ist. obw. ośw. DB.T/33 : 0,6*0,4*(2)=0,480000</t>
  </si>
  <si>
    <t>Nasypanie warstwy piasku na dnie rowu kablowego, szerokość do 0,4·m
6) ist. obw. ośw. DB.T/33 : 2*2=4,000000</t>
  </si>
  <si>
    <t>Układanie kabli w rowach kablowych - ręcznie, kabel do 0,5·kg/m, przykrycie folią - YKYżo 5x6
6) ist. obw. ośw. DB.T/33 : 2+1=3,000000</t>
  </si>
  <si>
    <t>Układanie kabli w rurach, pustakach lub kanałach zamkniętych, kabel do 0,5·kg/m - YKYżo 5x6
6) ist. obw. ośw. DB.T/33 : 4=4,000000</t>
  </si>
  <si>
    <t>Układanie uziomów w rowach kablowych
6) ist. obw. ośw. DB.T/33 : 7=7,000000</t>
  </si>
  <si>
    <t>Montaż w rowach muf przelotowych z rur termokurczliwych na kablach energetycznych o izolacji i powłoce z tworzyw sztucznych, do 1·kV, z żyłami Al, kabel wielożyłowy, do 120·mm2 - 5x6   (R= 0,955, M= 1,000, S= 1,000)
6) ist. obw. ośw. DB.T/33 : 1=1,000000</t>
  </si>
  <si>
    <t>Badanie linii kablowej średniego napięcia, niskiego napięcia i sterowniczej, kabel n.n., 5-żyłowy
6) ist. obw. ośw. DB.T/33 : 1=1,000000</t>
  </si>
  <si>
    <t>Obwód E/LVSG-R/05 (oświetlenie wjazdu na terminal) 
 - budowa linii kablowych 44/55m</t>
  </si>
  <si>
    <t>Ręczne wykopanie dołów o powierzchni dna do 0.2·m2, głębokość do 1.0 m, kategoria gruntu III - przekop kontrolny   (R= 0,955, M= 1,000, S= 1,000)
6,7) ist. obw. ośw. E/LVSG-R/05 : (44-7)/5=7,400000</t>
  </si>
  <si>
    <t>Kopanie rowów dla kabli, ręcznie, grunt kategorii I-II
6,7) ist. obw. ośw. E/LVSG-R/05 : 0,8*0,4*(44-6,5-7,5)=9,600000
1,3*0,4*(7,5)=3,900000</t>
  </si>
  <si>
    <t>Zasypanie rowów dla kabli, ręcznie, grunt kategorii I-II
6,7) ist. obw. ośw. E/LVSG-R/05 : 0,6*0,4*(44-6,5-8)=7,080000
1,1*0,4*(8)=3,520000</t>
  </si>
  <si>
    <t>Nasypanie warstwy piasku na dnie rowu kablowego, szerokość do 0,4·m
6,7) ist. obw. ośw. E/LVSG-R/05 : 2*(44-7)=74,000000</t>
  </si>
  <si>
    <t>Ułożenie rur osłonowych PVC do Fi·140·mm - Typ C- HDPE o 50 karbowana dwuścienna N
6,7) ist. obw. ośw. E/LVSG-R/05 : 4=4,000000</t>
  </si>
  <si>
    <t>Wykopy pionowe ręczne dla urządzenia przeciskowego wraz z jego zasypaniem, grunt nawodniony (mokry), kategorii I-II
6,7) ist. obw. ośw. E/LVSG-R/05 : (3*2*2)*(2)=24,000000</t>
  </si>
  <si>
    <t>Przewierty mechaniczne dla rur pod obiektami, rura do Fi·125·mm (pierwsza w wiązce) - HDPE o 160 - TYP B
6,7) ist. obw. ośw. E/LVSG-R/05 : 7=7,000000</t>
  </si>
  <si>
    <t>Ułożenie rur osłonowych PVC do Fi·140·mm  - HDPE o 160 - TYP B
6,7) ist. obw. ośw. E/LVSG-R/05 : 6,5=6,500000</t>
  </si>
  <si>
    <t>Układanie kabli w rowach kablowych - ręcznie, kabel do 0,5·kg/m, przykrycie folią - YKYżo 5x6
6,7) ist. obw. ośw. E/LVSG-R/05 : 13+31-13,5-4=26,500000</t>
  </si>
  <si>
    <t>Układanie kabli w rurach, pustakach lub kanałach zamkniętych, kabel do 0,5·kg/m - YKYżo 5x6
6,7) ist. obw. ośw. E/LVSG-R/05 : 13,5+4+4*2=25,500000</t>
  </si>
  <si>
    <t>Układanie uziomów w rowach kablowych
6,7) ist. obw. ośw. E/LVSG-R/05 : 44+4*2=52,000000</t>
  </si>
  <si>
    <t>Badanie linii kablowej średniego napięcia, niskiego napięcia i sterowniczej, kabel n.n., 5-żyłowy
6,7) ist. obw. ośw. E/LVSG-R/05 : 2=2,000000</t>
  </si>
  <si>
    <t>1.9</t>
  </si>
  <si>
    <t>Obwód DB.T/32 (oświetlenie parkingu) 
-  budowa słupów oświetleniowych - 1 szt , -  demontaż słupów oświetleniowych - 1 szt</t>
  </si>
  <si>
    <t>Oprawy oświetlenia zewnętrznego, demontaż na trzpieniu słupa lub wysięgnika
1=1,000000</t>
  </si>
  <si>
    <t>Słupy oświetleniowe, demontaż słupa
1=1,000000</t>
  </si>
  <si>
    <t>słup</t>
  </si>
  <si>
    <t>Montaż i stawianie słupów oświetleniowych, stalowy ocynkowany oświetleniowych o wysokości całkowitej Hc=10,0m posadowionych na fundamencie prefabrykowanym z poprzeczką pod montaż 2x naświetlacz, 2 wkładki bezpiecznikowe - TYP 1
TYP 1 : 1=1,000000</t>
  </si>
  <si>
    <t>Montaż przewodów do opraw oświetleniowych, wciąganych w słupy, wysięgniki, wysokość latarń do 10·m, przewody kabelkowe - YDY 3x2,5 - TYP 1
TYP 1 : 1=1,000000</t>
  </si>
  <si>
    <t>Montaż opraw oświetlenia zewnętrznego, na wysięgniku - oprawa (naświetlacz) LED o mocy do 70W
2=2,000000</t>
  </si>
  <si>
    <t>1.10</t>
  </si>
  <si>
    <t>Obwód DB.T/33 (oświetlenie drogi przejazdowej w kierunku terminala Kutno II) 
-  budowa słupów oświetleniowych - 1 szt , -  demontaż słupów oświetleniowych - 1 szt</t>
  </si>
  <si>
    <t>Montaż i stawianie słupów oświetleniowych, stalowy - materiały z demontazu - TYP 2
TYP 1 : 1=1,000000</t>
  </si>
  <si>
    <t>Montaż opraw oświetlenia zewnętrznego, na wysięgniku - p.a. oprawa z demontażu
1=1,000000</t>
  </si>
  <si>
    <t>1.11</t>
  </si>
  <si>
    <t>Obwód E/LVSG-R/05 (oświetlenie wjazdu na terminal) 
-  budowa słupów oświetleniowych - 2 szt</t>
  </si>
  <si>
    <t>Montaż i stawianie słupów oświetleniowych, stalowy ocynkowany oświetleniowych o wysokości całkowitej Hc=10,0m posadowionych na fundamencie prefabrykowanym z poprzeczką pod montaż 3x naświetlacz, 3 wkładki bezpiecznikowe - TYP 3
TYP 1 : 2=2,000000</t>
  </si>
  <si>
    <t>Montaż przewodów do opraw oświetleniowych, wciąganych w słupy, wysięgniki, wysokość latarń do 10·m, przewody kabelkowe - YDY 3x2,5 - TYP 3
TYP 1 : 2=2,000000</t>
  </si>
  <si>
    <t>Montaż opraw oświetlenia zewnętrznego, na wysięgniku - oprawa (naświetlacz) LED o mocy do 150W
2*3=6,000000</t>
  </si>
  <si>
    <t>Budowa kanalizacji niskoprądowej i monitoringu CCTV, szlaban</t>
  </si>
  <si>
    <t>1.12</t>
  </si>
  <si>
    <t xml:space="preserve">E-01.01.03. 
E-01.01.04. </t>
  </si>
  <si>
    <t>Budowa kanalizacji niskoprądowej i monitoringu CCTV, Szlaban 
 - budowa 82m</t>
  </si>
  <si>
    <t>Ręczne wykopanie dołów o powierzchni dna do 0.2·m2, głębokość do 1.0 m, kategoria gruntu III
(88)/5=16,400000</t>
  </si>
  <si>
    <t>Budowa kanalizacji kablowej z rur PCW w gruncie kategorii IV, warstwy X rury/warstwa = 1x1, suma otworów: 1 - HDPE o 110 karb.dwuśc.– kanalizacja pierwotna
82=82,000000</t>
  </si>
  <si>
    <t>Budowa studni kablowych prefabrykowanych rozdzielczych dwuelementowych, SK-2, grunt kategorii III - p.a. SK-1
2=2,000000</t>
  </si>
  <si>
    <t>Przewody kabelkowe układane w gotowych korytkach i na drabinkach, na uchwytach bezśrubowych, przekrój do 7,5·mm2 - p.a. UTP4x2x0.5 kat 6A LSOH
34+36=70,000000</t>
  </si>
  <si>
    <t>Układanie kabli w rurach, pustakach lub kanałach zamkniętych, kabel 0,5·kg/m - FTP 4x2x0.5 kat 5e do zastosowań zewnętrznych
KZ1 : 114=114,000000
KZ2 : 114=114,000000
KZ3 : 124=124,000000
KZ4 : 124=124,000000
Szlaban 1 : 100=100,000000
Szlaban 2 : 100=100,000000</t>
  </si>
  <si>
    <t>Układanie kabli w rurach, pustakach lub kanałach zamkniętych, kabel 0,5·kg/m - światłowodu: kabel MM OM2 zewnętrzny 4x50/125/250 um, luźna tuba, żel, HDPE AMP 2-1594491-5
K6 : 144=144,000000
K30 : 142=142,000000</t>
  </si>
  <si>
    <t>Układanie kabli w rurach, pustakach lub kanałach zamkniętych, kabel 0,5·kg/m - YKY 3x2,5
K6 : 45=45,000000
K30 : 45=45,000000</t>
  </si>
  <si>
    <t>Montaż w rowach muf przelotowych z rur termokurczliwych na kablach energetycznych o izolacji i powłoce z tworzyw sztucznych, do 1·kV, z żyłami Al, kabel wielożyłowy, do 120·mm2 - 3x2,5   (R= 0,955, M= 1,000, S= 1,000)
K6 : 2=2,000000
K30 : 2=2,000000</t>
  </si>
  <si>
    <t>1.13</t>
  </si>
  <si>
    <t>Budowa kanalizacji niskoprądowej i monitoringu CCTV 
-  budowa kamer - 4 szt , -  demontaż kamer - 1 szt</t>
  </si>
  <si>
    <t>Kamera zewnętrzna, demontaż na trzpieniu słupa lub wysięgnika</t>
  </si>
  <si>
    <t>Słupy, demontaż słupa
1=1,000000</t>
  </si>
  <si>
    <t>Montaż i stawianie słupów, stalowy ocynkowany o wysokości całkowitej Hc=5,0m posadowionych na fundamencie prefabrykowanym z poprzeczką pod montaż 2x kamery - TYP 3
TYP 1 : 1=1,000000</t>
  </si>
  <si>
    <t>Montaż i stawianie słupów, stalowy ocynkowany o wysokości całkowitej Hc=8,0m posadowionych na fundamencie prefabrykowanym z poprzeczką pod montaż 2x kamery - TYP 4
TYP 1 : 1=1,000000</t>
  </si>
  <si>
    <t>Montaż kamer zewnętrznych, na poprzeczniku
KZ : 4=4,000000</t>
  </si>
  <si>
    <t>Montaż ogranicznika do kamery
4=4,000000</t>
  </si>
  <si>
    <t>Montaż wyposażenia szafy RACK monitoringu, wpięcie do istniejącego systemu monitoringu wraz z uruchomieniem
1=1,000000</t>
  </si>
  <si>
    <t>ZBIORCZE ZESTAWIENIE KOSZTÓW
Terminal Kutno I</t>
  </si>
  <si>
    <t xml:space="preserve">Budowa kontenerowego terminala przeładunkowego wraz z obiektami towarzyszącymi na terenie gminy Kutno (terminal Kutno II)
 wraz z rozbudową Stacji Stara Wieś oraz rozbudowa istniejącego terminala przeładunkowego na terenie Miasta Kutno (terminal Kutno I)
 wraz z rozbudową toru nr 12
</t>
  </si>
  <si>
    <t>Branża drogowo-architektoniczna</t>
  </si>
  <si>
    <t>Branża konstrukcyjna - nawierzchnia</t>
  </si>
  <si>
    <t>Branża konstrukcyjna - fundament suwnicy</t>
  </si>
  <si>
    <t>Branża konstrukcyjna - podest</t>
  </si>
  <si>
    <t>Branża energetyczna</t>
  </si>
  <si>
    <t xml:space="preserve">Wymagania ogólne </t>
  </si>
  <si>
    <t>Uwagi:</t>
  </si>
  <si>
    <t>-          Należy uzupełnić ceny jednostkowe w żółtych polach formularza TPCR, pozostałe elementy należy traktować informacyjnie;</t>
  </si>
  <si>
    <t xml:space="preserve">-          TPCR nie uwzględnia robót tymczasowych tj. Robót, które są projektowane i/lub wykonywane, jako potrzebne do wykonania Robót podstawowych - niniejsze roboty nie podlegają odrębnej zapłacie i winny być uwzględnione w Cenie Kontraktowej. Przyjmuje się, iż koszty robót tymczasowych zostały wliczone i objęte cenami jednostkowymi lub stawkami wprowadzonymi przez Wykonawcę w wycenionym TPCR </t>
  </si>
  <si>
    <t>-          TPCR nie uwzględnia ilości materiałów wynikających z przyjętych technologii jak np. dodatkowych powierzchni warstw konstrukcyjnych podlegających odcięciu</t>
  </si>
  <si>
    <t xml:space="preserve">-          TPCR powinien być odczytywany w powiązaniu z Specyfikacją Istotnych Warunków Zamówienia, Specyfikacjami Technicznymi Wykonania i Odbioru Robót Budowlanych oraz Dokumentacją Projektową. Przyjmuję się zasadę, że informacje zawarte, w którejkolwiek części Dokumentacji Projektowej są obowiązujące dla całego opracowania. </t>
  </si>
  <si>
    <t xml:space="preserve">-          Ilości zawarte w TPCR są wielkościami szacunkowymi, określonymi na podstawie Dokumentacji Projektowej i zostały określone w celu stworzenia wspólnych zasad do sporządzenia Ofert. </t>
  </si>
  <si>
    <t xml:space="preserve">-          Opisy pozycji w TPCR przedstawione są tylko do celów identyfikacyjnych i nie powinny w żaden sposób modyfikować bądź anulować szczegółowego opisu zawartego w Dokumentacji Projektowej lub Specyfikacjach Technicznych Wykonania i Odbioru Robót Budowlanych </t>
  </si>
  <si>
    <t xml:space="preserve">-          Wyceniając poszczególne pozycje należy odnosić się do Warunków Umowy, Dokumentacji Projektowej i STWIORB w celu uzyskania pełnych wskazówek, informacji, instrukcji lub opisów robót i zastosowanych materiałów. Roboty winne być wykonane według zasad fachowego wykonawstwa, zgodnie z załączona Dokumentacją Projektową, STWIORB oraz dokumentacją formalno - prawną. </t>
  </si>
  <si>
    <t xml:space="preserve">-          W ramach dostosowania do warunków kontraktu Wykonawca przewidzi i skalkuluje elementy nie wskazane w TPCR a wynikające z uzyskanych decyzji, pozwoleń, uzgodnień, obowiązujących przepisów prawnych, wymagań opisanych w dokumentacji projektowej i warunkach kontraktu. </t>
  </si>
  <si>
    <t xml:space="preserve">Szyna wraz z mocowaniem </t>
  </si>
  <si>
    <t>5.1.2</t>
  </si>
  <si>
    <t>5.1.3</t>
  </si>
  <si>
    <t>5.1.4</t>
  </si>
  <si>
    <t>Wykonanie odboju betonowego</t>
  </si>
  <si>
    <t>01.03.04</t>
  </si>
  <si>
    <t>Kanalizacja sanitarna</t>
  </si>
  <si>
    <t>Kanalizacja sanitarna fi 200mm PVC-U lite min. SN10</t>
  </si>
  <si>
    <t>Wykopy pod przykanaliki (założono wymiary wykopu: szer. 1,0m, średnia głębokość 2,5m)</t>
  </si>
  <si>
    <t>Wykopy pod studnie (założono wymiary wykopu: szer. 2,0mx2,0m, średnia głębokość 3,0m)</t>
  </si>
  <si>
    <t xml:space="preserve">Próba szczelnosci </t>
  </si>
  <si>
    <t xml:space="preserve">Wykonanie próby szczelnosci </t>
  </si>
  <si>
    <r>
      <t xml:space="preserve">Likwidacja kanalizacji sanitarnej
</t>
    </r>
    <r>
      <rPr>
        <sz val="10"/>
        <rFont val="Arial Narrow"/>
        <family val="2"/>
      </rPr>
      <t>(zabetonowanie końcówek kanałów, pozostawienie w gruncie)</t>
    </r>
  </si>
  <si>
    <t>Układanie kabli w rurach, pustakach lub kanałach zamkniętych, kabel 0,5·kg/m - 1x Z-XOTKtsd 24J
3) ist serwerownia - ist komora : 2*558=1 116,000000</t>
  </si>
  <si>
    <t>Aparaty elektryczne, masa do 20·kg - montaż Przepust kablowy gazo i wodoszczelny
3) ist komora : 2=2,000000</t>
  </si>
  <si>
    <t>Budowa linii kablowej SN - do suwnicy RMG 
 - budowa 486/545m</t>
  </si>
  <si>
    <t>Budowa kanalizacji technologicznej do RMG
 - budowa 508/558m</t>
  </si>
  <si>
    <t>Kanalizacja sanitarna fi 300mm stal przewiert</t>
  </si>
  <si>
    <t>Wykonanie przewiertu rurą Dz300stal ( z płozami , maszetami) - przewierty</t>
  </si>
  <si>
    <t>Wykopy pod komory przewiertowe (założono wymiary wykopu: szer. 3,0m, średnia głębokość 2,50m)</t>
  </si>
  <si>
    <t>2.5</t>
  </si>
  <si>
    <t xml:space="preserve">Likwidacja istn. kanalizacji sanitarnej
</t>
  </si>
  <si>
    <t>Budowa kontenerowego terminala przeładunkowego wraz z obiektami towarzyszącymi na terenie gminy Kutno (terminal Kutno II)
 wraz z rozbudową Stacji Stara Wieś oraz rozbudowa istniejącego terminala przeładunkowego na terenie Miasta Kutno (terminal Kutno I)
 wraz z rozbudową toru nr 12
BRANŻA SANITARNA</t>
  </si>
  <si>
    <t>Branża sanitarna</t>
  </si>
  <si>
    <t>Układanie kabli w rurach, pustakach lub kanałach zamkniętych, kabel 0,5·kg/m - 1x Z-XOTKtsd 24J (WYMIANA ISTNIEJĄCYCH ŚWIATŁOWODÓW DO SUWNIC RMG)
3) ist serwerownia - ist komora : 2*558=1 116,000000</t>
  </si>
  <si>
    <t>E.01.01.04</t>
  </si>
  <si>
    <t>Monitoring CCTV, szlaban</t>
  </si>
  <si>
    <t>Wykonanie uziemienia szyny suwnicy</t>
  </si>
  <si>
    <t>Wykonanie uziemienia drabinki kablowej</t>
  </si>
  <si>
    <t>Wykonanie uziemienia szyny suwnicy oraz drabinki kablowej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</si>
</sst>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\ ###\ ###\ ##0.00####"/>
    <numFmt numFmtId="167" formatCode="#,##0.0"/>
    <numFmt numFmtId="168" formatCode="#,##0.000"/>
    <numFmt numFmtId="169" formatCode="0.000"/>
    <numFmt numFmtId="170" formatCode="0.0"/>
    <numFmt numFmtId="171" formatCode="#,##0.00\ &quot;zł&quot;;[Red]#,##0.00\ &quot;zł&quot;"/>
    <numFmt numFmtId="172" formatCode="0.00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&quot;zł&quot;"/>
    <numFmt numFmtId="178" formatCode="[$-415]dddd\,\ d\ mmmm\ yyyy"/>
    <numFmt numFmtId="179" formatCode="##\.##\.##\.00\."/>
  </numFmts>
  <fonts count="8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sz val="8"/>
      <name val="Calibri"/>
      <family val="2"/>
    </font>
    <font>
      <sz val="10"/>
      <color indexed="17"/>
      <name val="Arial"/>
      <family val="2"/>
    </font>
    <font>
      <sz val="10"/>
      <color indexed="60"/>
      <name val="Arial Narrow"/>
      <family val="2"/>
    </font>
    <font>
      <b/>
      <sz val="10"/>
      <color indexed="8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vertAlign val="superscript"/>
      <sz val="10"/>
      <name val="Arial Narrow"/>
      <family val="2"/>
    </font>
    <font>
      <i/>
      <vertAlign val="superscript"/>
      <sz val="10"/>
      <name val="Arial Narrow"/>
      <family val="2"/>
    </font>
    <font>
      <sz val="10"/>
      <name val="Calibri"/>
      <family val="2"/>
    </font>
    <font>
      <b/>
      <vertAlign val="superscript"/>
      <sz val="10"/>
      <color indexed="8"/>
      <name val="Arial Narrow"/>
      <family val="2"/>
    </font>
    <font>
      <i/>
      <vertAlign val="superscript"/>
      <sz val="10"/>
      <color indexed="8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8"/>
      <name val="Calibri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i/>
      <sz val="10"/>
      <color indexed="8"/>
      <name val="Arial Narrow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Calibri"/>
      <family val="2"/>
    </font>
    <font>
      <b/>
      <i/>
      <sz val="10"/>
      <color theme="1"/>
      <name val="Arial Narrow"/>
      <family val="2"/>
    </font>
    <font>
      <b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7" fillId="28" borderId="0" applyNumberFormat="0" applyBorder="0" applyAlignment="0" applyProtection="0"/>
    <xf numFmtId="0" fontId="58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30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3" borderId="0" applyNumberFormat="0" applyBorder="0" applyAlignment="0" applyProtection="0"/>
  </cellStyleXfs>
  <cellXfs count="457">
    <xf numFmtId="0" fontId="0" fillId="0" borderId="0" xfId="0" applyAlignment="1">
      <alignment/>
    </xf>
    <xf numFmtId="49" fontId="73" fillId="0" borderId="10" xfId="53" applyNumberFormat="1" applyFont="1" applyFill="1" applyBorder="1" applyAlignment="1">
      <alignment horizontal="center" vertical="center" wrapText="1"/>
      <protection/>
    </xf>
    <xf numFmtId="0" fontId="74" fillId="0" borderId="10" xfId="53" applyFont="1" applyFill="1" applyBorder="1" applyAlignment="1">
      <alignment horizontal="center" vertical="center"/>
      <protection/>
    </xf>
    <xf numFmtId="0" fontId="75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49" fontId="75" fillId="0" borderId="10" xfId="53" applyNumberFormat="1" applyFont="1" applyFill="1" applyBorder="1" applyAlignment="1">
      <alignment horizontal="center" vertical="center" wrapText="1"/>
      <protection/>
    </xf>
    <xf numFmtId="49" fontId="73" fillId="34" borderId="10" xfId="53" applyNumberFormat="1" applyFont="1" applyFill="1" applyBorder="1" applyAlignment="1">
      <alignment horizontal="center" vertical="center" wrapText="1"/>
      <protection/>
    </xf>
    <xf numFmtId="0" fontId="73" fillId="34" borderId="10" xfId="53" applyFont="1" applyFill="1" applyBorder="1" applyAlignment="1">
      <alignment horizontal="center" vertical="center" wrapText="1"/>
      <protection/>
    </xf>
    <xf numFmtId="167" fontId="74" fillId="0" borderId="10" xfId="53" applyNumberFormat="1" applyFont="1" applyFill="1" applyBorder="1" applyAlignment="1">
      <alignment horizontal="center" vertical="center"/>
      <protection/>
    </xf>
    <xf numFmtId="0" fontId="75" fillId="0" borderId="10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" fontId="73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73" fillId="34" borderId="11" xfId="53" applyFont="1" applyFill="1" applyBorder="1" applyAlignment="1">
      <alignment horizontal="left" vertical="center" wrapText="1"/>
      <protection/>
    </xf>
    <xf numFmtId="0" fontId="74" fillId="34" borderId="12" xfId="53" applyFont="1" applyFill="1" applyBorder="1" applyAlignment="1">
      <alignment horizontal="center" vertical="center"/>
      <protection/>
    </xf>
    <xf numFmtId="4" fontId="74" fillId="34" borderId="12" xfId="53" applyNumberFormat="1" applyFont="1" applyFill="1" applyBorder="1" applyAlignment="1">
      <alignment horizontal="center" vertical="center"/>
      <protection/>
    </xf>
    <xf numFmtId="167" fontId="74" fillId="34" borderId="12" xfId="53" applyNumberFormat="1" applyFont="1" applyFill="1" applyBorder="1" applyAlignment="1">
      <alignment horizontal="center" vertical="center"/>
      <protection/>
    </xf>
    <xf numFmtId="49" fontId="4" fillId="0" borderId="13" xfId="53" applyNumberFormat="1" applyFont="1" applyFill="1" applyBorder="1" applyAlignment="1">
      <alignment horizontal="center" vertical="center" wrapText="1"/>
      <protection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4" fontId="77" fillId="0" borderId="0" xfId="0" applyNumberFormat="1" applyFont="1" applyAlignment="1">
      <alignment vertical="center"/>
    </xf>
    <xf numFmtId="0" fontId="77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7" fillId="0" borderId="0" xfId="0" applyFont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horizontal="center"/>
    </xf>
    <xf numFmtId="171" fontId="73" fillId="34" borderId="10" xfId="66" applyNumberFormat="1" applyFont="1" applyFill="1" applyBorder="1" applyAlignment="1">
      <alignment horizontal="right" vertical="center" wrapText="1"/>
    </xf>
    <xf numFmtId="167" fontId="73" fillId="34" borderId="12" xfId="53" applyNumberFormat="1" applyFont="1" applyFill="1" applyBorder="1" applyAlignment="1">
      <alignment horizontal="center" vertical="center"/>
      <protection/>
    </xf>
    <xf numFmtId="4" fontId="76" fillId="34" borderId="14" xfId="0" applyNumberFormat="1" applyFont="1" applyFill="1" applyBorder="1" applyAlignment="1">
      <alignment horizontal="center" vertical="center"/>
    </xf>
    <xf numFmtId="4" fontId="77" fillId="0" borderId="1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171" fontId="77" fillId="0" borderId="0" xfId="0" applyNumberFormat="1" applyFont="1" applyAlignment="1">
      <alignment/>
    </xf>
    <xf numFmtId="2" fontId="77" fillId="0" borderId="0" xfId="0" applyNumberFormat="1" applyFont="1" applyAlignment="1">
      <alignment vertical="center"/>
    </xf>
    <xf numFmtId="0" fontId="77" fillId="35" borderId="0" xfId="0" applyFont="1" applyFill="1" applyAlignment="1">
      <alignment vertical="center"/>
    </xf>
    <xf numFmtId="0" fontId="2" fillId="0" borderId="11" xfId="53" applyFont="1" applyFill="1" applyBorder="1" applyAlignment="1">
      <alignment horizontal="left" vertical="center" wrapText="1"/>
      <protection/>
    </xf>
    <xf numFmtId="0" fontId="2" fillId="0" borderId="12" xfId="53" applyFont="1" applyFill="1" applyBorder="1" applyAlignment="1">
      <alignment horizontal="center" vertical="center"/>
      <protection/>
    </xf>
    <xf numFmtId="49" fontId="4" fillId="0" borderId="15" xfId="53" applyNumberFormat="1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4" fontId="4" fillId="0" borderId="15" xfId="53" applyNumberFormat="1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49" fontId="5" fillId="0" borderId="13" xfId="56" applyNumberFormat="1" applyFont="1" applyFill="1" applyBorder="1" applyAlignment="1">
      <alignment vertical="center" wrapText="1" readingOrder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4" fontId="5" fillId="0" borderId="13" xfId="53" applyNumberFormat="1" applyFont="1" applyFill="1" applyBorder="1" applyAlignment="1">
      <alignment horizontal="center" vertical="center"/>
      <protection/>
    </xf>
    <xf numFmtId="49" fontId="4" fillId="0" borderId="16" xfId="53" applyNumberFormat="1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49" fontId="5" fillId="0" borderId="16" xfId="56" applyNumberFormat="1" applyFont="1" applyFill="1" applyBorder="1" applyAlignment="1">
      <alignment vertical="center" wrapText="1" readingOrder="1"/>
      <protection/>
    </xf>
    <xf numFmtId="0" fontId="5" fillId="0" borderId="16" xfId="57" applyFont="1" applyFill="1" applyBorder="1" applyAlignment="1">
      <alignment horizontal="center" vertical="center" wrapText="1"/>
      <protection/>
    </xf>
    <xf numFmtId="4" fontId="5" fillId="0" borderId="16" xfId="53" applyNumberFormat="1" applyFont="1" applyFill="1" applyBorder="1" applyAlignment="1">
      <alignment horizontal="center" vertical="center"/>
      <protection/>
    </xf>
    <xf numFmtId="4" fontId="5" fillId="0" borderId="16" xfId="57" applyNumberFormat="1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49" fontId="73" fillId="0" borderId="15" xfId="53" applyNumberFormat="1" applyFont="1" applyFill="1" applyBorder="1" applyAlignment="1">
      <alignment horizontal="center" vertical="center" wrapText="1"/>
      <protection/>
    </xf>
    <xf numFmtId="0" fontId="73" fillId="0" borderId="15" xfId="53" applyFont="1" applyFill="1" applyBorder="1" applyAlignment="1">
      <alignment horizontal="center" vertical="center" wrapText="1"/>
      <protection/>
    </xf>
    <xf numFmtId="0" fontId="73" fillId="0" borderId="15" xfId="53" applyFont="1" applyFill="1" applyBorder="1" applyAlignment="1">
      <alignment horizontal="left" vertical="center" wrapText="1"/>
      <protection/>
    </xf>
    <xf numFmtId="0" fontId="75" fillId="0" borderId="15" xfId="53" applyFont="1" applyFill="1" applyBorder="1" applyAlignment="1">
      <alignment horizontal="center" vertical="center"/>
      <protection/>
    </xf>
    <xf numFmtId="49" fontId="73" fillId="0" borderId="16" xfId="53" applyNumberFormat="1" applyFont="1" applyFill="1" applyBorder="1" applyAlignment="1">
      <alignment horizontal="center" vertical="center" wrapText="1"/>
      <protection/>
    </xf>
    <xf numFmtId="0" fontId="75" fillId="0" borderId="16" xfId="53" applyFont="1" applyFill="1" applyBorder="1" applyAlignment="1">
      <alignment horizontal="center" vertical="center" wrapText="1"/>
      <protection/>
    </xf>
    <xf numFmtId="0" fontId="75" fillId="0" borderId="16" xfId="53" applyFont="1" applyFill="1" applyBorder="1" applyAlignment="1">
      <alignment vertical="center" wrapText="1"/>
      <protection/>
    </xf>
    <xf numFmtId="0" fontId="74" fillId="0" borderId="16" xfId="53" applyFont="1" applyFill="1" applyBorder="1" applyAlignment="1">
      <alignment horizontal="center" vertical="center"/>
      <protection/>
    </xf>
    <xf numFmtId="4" fontId="2" fillId="0" borderId="12" xfId="53" applyNumberFormat="1" applyFont="1" applyFill="1" applyBorder="1" applyAlignment="1">
      <alignment horizontal="center" vertical="center"/>
      <protection/>
    </xf>
    <xf numFmtId="4" fontId="4" fillId="0" borderId="12" xfId="53" applyNumberFormat="1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76" fillId="35" borderId="0" xfId="0" applyFont="1" applyFill="1" applyAlignment="1">
      <alignment vertical="center"/>
    </xf>
    <xf numFmtId="49" fontId="5" fillId="0" borderId="13" xfId="56" applyNumberFormat="1" applyFont="1" applyFill="1" applyBorder="1" applyAlignment="1" quotePrefix="1">
      <alignment vertical="center" wrapText="1" readingOrder="1"/>
      <protection/>
    </xf>
    <xf numFmtId="49" fontId="5" fillId="0" borderId="16" xfId="56" applyNumberFormat="1" applyFont="1" applyFill="1" applyBorder="1" applyAlignment="1" quotePrefix="1">
      <alignment vertical="center" wrapText="1" readingOrder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0" fontId="5" fillId="0" borderId="16" xfId="53" applyFont="1" applyFill="1" applyBorder="1" applyAlignment="1">
      <alignment horizontal="left" vertical="center" wrapText="1"/>
      <protection/>
    </xf>
    <xf numFmtId="0" fontId="77" fillId="0" borderId="0" xfId="0" applyFont="1" applyAlignment="1" quotePrefix="1">
      <alignment vertical="center"/>
    </xf>
    <xf numFmtId="0" fontId="76" fillId="35" borderId="0" xfId="0" applyFont="1" applyFill="1" applyAlignment="1" quotePrefix="1">
      <alignment vertical="center"/>
    </xf>
    <xf numFmtId="4" fontId="74" fillId="34" borderId="12" xfId="66" applyNumberFormat="1" applyFont="1" applyFill="1" applyBorder="1" applyAlignment="1">
      <alignment horizontal="right" vertical="center"/>
    </xf>
    <xf numFmtId="3" fontId="4" fillId="0" borderId="15" xfId="53" applyNumberFormat="1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3" fontId="5" fillId="0" borderId="16" xfId="53" applyNumberFormat="1" applyFont="1" applyFill="1" applyBorder="1" applyAlignment="1">
      <alignment horizontal="center" vertical="center"/>
      <protection/>
    </xf>
    <xf numFmtId="3" fontId="74" fillId="0" borderId="16" xfId="53" applyNumberFormat="1" applyFont="1" applyFill="1" applyBorder="1" applyAlignment="1">
      <alignment horizontal="center" vertical="center"/>
      <protection/>
    </xf>
    <xf numFmtId="3" fontId="75" fillId="0" borderId="15" xfId="53" applyNumberFormat="1" applyFont="1" applyFill="1" applyBorder="1" applyAlignment="1">
      <alignment horizontal="center" vertical="center"/>
      <protection/>
    </xf>
    <xf numFmtId="4" fontId="5" fillId="0" borderId="13" xfId="57" applyNumberFormat="1" applyFont="1" applyFill="1" applyBorder="1" applyAlignment="1" applyProtection="1">
      <alignment horizontal="center" vertical="center"/>
      <protection locked="0"/>
    </xf>
    <xf numFmtId="49" fontId="73" fillId="0" borderId="10" xfId="53" applyNumberFormat="1" applyFont="1" applyBorder="1" applyAlignment="1">
      <alignment horizontal="center" vertical="center" wrapText="1"/>
      <protection/>
    </xf>
    <xf numFmtId="4" fontId="73" fillId="0" borderId="10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80" fillId="0" borderId="0" xfId="0" applyFont="1" applyAlignment="1">
      <alignment vertical="center"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10" fillId="0" borderId="14" xfId="0" applyFont="1" applyBorder="1" applyAlignment="1">
      <alignment vertical="center"/>
    </xf>
    <xf numFmtId="49" fontId="2" fillId="0" borderId="15" xfId="53" applyNumberFormat="1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vertical="center" wrapText="1"/>
      <protection/>
    </xf>
    <xf numFmtId="0" fontId="2" fillId="0" borderId="15" xfId="53" applyFont="1" applyBorder="1" applyAlignment="1">
      <alignment horizontal="center" vertical="center"/>
      <protection/>
    </xf>
    <xf numFmtId="167" fontId="2" fillId="0" borderId="15" xfId="53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49" fontId="2" fillId="0" borderId="16" xfId="53" applyNumberFormat="1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center" vertical="center"/>
      <protection/>
    </xf>
    <xf numFmtId="167" fontId="5" fillId="0" borderId="16" xfId="53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6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left" vertical="center" wrapText="1"/>
      <protection/>
    </xf>
    <xf numFmtId="3" fontId="2" fillId="0" borderId="15" xfId="53" applyNumberFormat="1" applyFont="1" applyBorder="1" applyAlignment="1">
      <alignment horizontal="center" vertical="center"/>
      <protection/>
    </xf>
    <xf numFmtId="172" fontId="5" fillId="0" borderId="16" xfId="53" applyNumberFormat="1" applyFont="1" applyBorder="1" applyAlignment="1">
      <alignment horizontal="center" vertical="center"/>
      <protection/>
    </xf>
    <xf numFmtId="3" fontId="5" fillId="0" borderId="16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vertical="center" wrapText="1"/>
      <protection/>
    </xf>
    <xf numFmtId="0" fontId="11" fillId="0" borderId="10" xfId="0" applyFont="1" applyBorder="1" applyAlignment="1">
      <alignment vertical="center"/>
    </xf>
    <xf numFmtId="49" fontId="4" fillId="0" borderId="15" xfId="53" applyNumberFormat="1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left" vertical="center" wrapText="1"/>
      <protection/>
    </xf>
    <xf numFmtId="49" fontId="4" fillId="0" borderId="13" xfId="53" applyNumberFormat="1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5" fillId="0" borderId="13" xfId="53" applyFont="1" applyBorder="1" applyAlignment="1">
      <alignment horizontal="center" vertical="center"/>
      <protection/>
    </xf>
    <xf numFmtId="167" fontId="5" fillId="0" borderId="13" xfId="53" applyNumberFormat="1" applyFont="1" applyBorder="1" applyAlignment="1">
      <alignment horizontal="center" vertical="center"/>
      <protection/>
    </xf>
    <xf numFmtId="0" fontId="11" fillId="0" borderId="13" xfId="0" applyFont="1" applyBorder="1" applyAlignment="1">
      <alignment vertical="center"/>
    </xf>
    <xf numFmtId="49" fontId="4" fillId="0" borderId="16" xfId="53" applyNumberFormat="1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49" fontId="75" fillId="0" borderId="10" xfId="53" applyNumberFormat="1" applyFont="1" applyBorder="1" applyAlignment="1">
      <alignment horizontal="center" vertical="center" wrapText="1"/>
      <protection/>
    </xf>
    <xf numFmtId="49" fontId="73" fillId="0" borderId="15" xfId="53" applyNumberFormat="1" applyFont="1" applyBorder="1" applyAlignment="1">
      <alignment horizontal="center" vertical="center" wrapText="1"/>
      <protection/>
    </xf>
    <xf numFmtId="0" fontId="73" fillId="0" borderId="15" xfId="53" applyFont="1" applyBorder="1" applyAlignment="1">
      <alignment horizontal="center" vertical="center" wrapText="1"/>
      <protection/>
    </xf>
    <xf numFmtId="0" fontId="73" fillId="0" borderId="15" xfId="53" applyFont="1" applyBorder="1" applyAlignment="1">
      <alignment vertical="center" wrapText="1"/>
      <protection/>
    </xf>
    <xf numFmtId="0" fontId="73" fillId="0" borderId="15" xfId="53" applyFont="1" applyBorder="1" applyAlignment="1">
      <alignment horizontal="center" vertical="center"/>
      <protection/>
    </xf>
    <xf numFmtId="167" fontId="73" fillId="0" borderId="15" xfId="53" applyNumberFormat="1" applyFont="1" applyBorder="1" applyAlignment="1">
      <alignment horizontal="center" vertical="center"/>
      <protection/>
    </xf>
    <xf numFmtId="49" fontId="81" fillId="0" borderId="13" xfId="53" applyNumberFormat="1" applyFont="1" applyBorder="1" applyAlignment="1">
      <alignment horizontal="center" vertical="center" wrapText="1"/>
      <protection/>
    </xf>
    <xf numFmtId="0" fontId="74" fillId="0" borderId="13" xfId="53" applyFont="1" applyBorder="1" applyAlignment="1">
      <alignment horizontal="center" vertical="center" wrapText="1"/>
      <protection/>
    </xf>
    <xf numFmtId="0" fontId="74" fillId="0" borderId="13" xfId="53" applyFont="1" applyBorder="1" applyAlignment="1">
      <alignment vertical="center" wrapText="1"/>
      <protection/>
    </xf>
    <xf numFmtId="4" fontId="74" fillId="0" borderId="13" xfId="53" applyNumberFormat="1" applyFont="1" applyBorder="1" applyAlignment="1">
      <alignment horizontal="right" vertical="center" wrapText="1"/>
      <protection/>
    </xf>
    <xf numFmtId="0" fontId="79" fillId="0" borderId="13" xfId="0" applyFont="1" applyBorder="1" applyAlignment="1">
      <alignment horizontal="right" vertical="center"/>
    </xf>
    <xf numFmtId="0" fontId="74" fillId="0" borderId="13" xfId="53" applyFont="1" applyBorder="1" applyAlignment="1">
      <alignment horizontal="left" vertical="center" wrapText="1"/>
      <protection/>
    </xf>
    <xf numFmtId="0" fontId="74" fillId="0" borderId="13" xfId="53" applyFont="1" applyBorder="1" applyAlignment="1">
      <alignment horizontal="center" vertical="center"/>
      <protection/>
    </xf>
    <xf numFmtId="4" fontId="74" fillId="0" borderId="13" xfId="53" applyNumberFormat="1" applyFont="1" applyBorder="1" applyAlignment="1">
      <alignment horizontal="right" vertical="center"/>
      <protection/>
    </xf>
    <xf numFmtId="167" fontId="74" fillId="0" borderId="13" xfId="53" applyNumberFormat="1" applyFont="1" applyBorder="1" applyAlignment="1">
      <alignment horizontal="center" vertical="center"/>
      <protection/>
    </xf>
    <xf numFmtId="49" fontId="81" fillId="0" borderId="16" xfId="53" applyNumberFormat="1" applyFont="1" applyBorder="1" applyAlignment="1">
      <alignment horizontal="center" vertical="center" wrapText="1"/>
      <protection/>
    </xf>
    <xf numFmtId="0" fontId="74" fillId="0" borderId="16" xfId="53" applyFont="1" applyBorder="1" applyAlignment="1">
      <alignment vertical="center" wrapText="1"/>
      <protection/>
    </xf>
    <xf numFmtId="0" fontId="74" fillId="0" borderId="16" xfId="53" applyFont="1" applyBorder="1" applyAlignment="1">
      <alignment horizontal="left" vertical="center" wrapText="1"/>
      <protection/>
    </xf>
    <xf numFmtId="0" fontId="74" fillId="0" borderId="16" xfId="53" applyFont="1" applyBorder="1" applyAlignment="1">
      <alignment horizontal="center" vertical="center"/>
      <protection/>
    </xf>
    <xf numFmtId="4" fontId="74" fillId="0" borderId="16" xfId="53" applyNumberFormat="1" applyFont="1" applyBorder="1" applyAlignment="1">
      <alignment horizontal="right" vertical="center"/>
      <protection/>
    </xf>
    <xf numFmtId="167" fontId="74" fillId="0" borderId="16" xfId="53" applyNumberFormat="1" applyFont="1" applyBorder="1" applyAlignment="1">
      <alignment horizontal="center" vertical="center"/>
      <protection/>
    </xf>
    <xf numFmtId="0" fontId="79" fillId="0" borderId="16" xfId="0" applyFont="1" applyBorder="1" applyAlignment="1">
      <alignment horizontal="right" vertical="center"/>
    </xf>
    <xf numFmtId="0" fontId="73" fillId="0" borderId="15" xfId="53" applyFont="1" applyBorder="1" applyAlignment="1">
      <alignment horizontal="left" vertical="center" wrapText="1"/>
      <protection/>
    </xf>
    <xf numFmtId="49" fontId="73" fillId="0" borderId="13" xfId="53" applyNumberFormat="1" applyFont="1" applyBorder="1" applyAlignment="1">
      <alignment horizontal="center" vertical="center" wrapText="1"/>
      <protection/>
    </xf>
    <xf numFmtId="0" fontId="73" fillId="0" borderId="13" xfId="53" applyFont="1" applyBorder="1" applyAlignment="1">
      <alignment horizontal="center" vertical="center" wrapText="1"/>
      <protection/>
    </xf>
    <xf numFmtId="170" fontId="74" fillId="0" borderId="13" xfId="53" applyNumberFormat="1" applyFont="1" applyBorder="1" applyAlignment="1">
      <alignment horizontal="center" vertical="center" wrapText="1"/>
      <protection/>
    </xf>
    <xf numFmtId="0" fontId="75" fillId="0" borderId="13" xfId="53" applyFont="1" applyBorder="1" applyAlignment="1">
      <alignment horizontal="center" vertical="center" wrapText="1"/>
      <protection/>
    </xf>
    <xf numFmtId="49" fontId="73" fillId="0" borderId="16" xfId="53" applyNumberFormat="1" applyFont="1" applyBorder="1" applyAlignment="1">
      <alignment horizontal="center" vertical="center" wrapText="1"/>
      <protection/>
    </xf>
    <xf numFmtId="0" fontId="75" fillId="0" borderId="16" xfId="53" applyFont="1" applyBorder="1" applyAlignment="1">
      <alignment horizontal="center" vertical="center" wrapText="1"/>
      <protection/>
    </xf>
    <xf numFmtId="170" fontId="74" fillId="0" borderId="16" xfId="53" applyNumberFormat="1" applyFont="1" applyBorder="1" applyAlignment="1">
      <alignment horizontal="center" vertical="center" wrapText="1"/>
      <protection/>
    </xf>
    <xf numFmtId="49" fontId="75" fillId="0" borderId="13" xfId="53" applyNumberFormat="1" applyFont="1" applyBorder="1" applyAlignment="1">
      <alignment horizontal="center" vertical="center" wrapText="1"/>
      <protection/>
    </xf>
    <xf numFmtId="0" fontId="75" fillId="0" borderId="13" xfId="53" applyFont="1" applyBorder="1" applyAlignment="1">
      <alignment horizontal="left" vertical="center" wrapText="1"/>
      <protection/>
    </xf>
    <xf numFmtId="0" fontId="77" fillId="0" borderId="13" xfId="0" applyFont="1" applyBorder="1" applyAlignment="1">
      <alignment horizontal="right" vertical="center"/>
    </xf>
    <xf numFmtId="49" fontId="75" fillId="0" borderId="16" xfId="53" applyNumberFormat="1" applyFont="1" applyBorder="1" applyAlignment="1">
      <alignment horizontal="center" vertical="center" wrapText="1"/>
      <protection/>
    </xf>
    <xf numFmtId="0" fontId="75" fillId="0" borderId="16" xfId="53" applyFont="1" applyBorder="1" applyAlignment="1">
      <alignment horizontal="left" vertical="center" wrapText="1"/>
      <protection/>
    </xf>
    <xf numFmtId="0" fontId="77" fillId="0" borderId="16" xfId="0" applyFont="1" applyBorder="1" applyAlignment="1">
      <alignment horizontal="right" vertical="center"/>
    </xf>
    <xf numFmtId="0" fontId="76" fillId="0" borderId="13" xfId="0" applyFont="1" applyBorder="1" applyAlignment="1">
      <alignment horizontal="right" vertical="center"/>
    </xf>
    <xf numFmtId="0" fontId="2" fillId="0" borderId="11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horizontal="center" vertical="center"/>
      <protection/>
    </xf>
    <xf numFmtId="4" fontId="5" fillId="0" borderId="12" xfId="53" applyNumberFormat="1" applyFont="1" applyBorder="1" applyAlignment="1">
      <alignment horizontal="right" vertical="center"/>
      <protection/>
    </xf>
    <xf numFmtId="167" fontId="5" fillId="0" borderId="12" xfId="53" applyNumberFormat="1" applyFont="1" applyBorder="1" applyAlignment="1">
      <alignment horizontal="center" vertical="center"/>
      <protection/>
    </xf>
    <xf numFmtId="0" fontId="77" fillId="0" borderId="14" xfId="0" applyFont="1" applyBorder="1" applyAlignment="1">
      <alignment horizontal="right" vertical="center"/>
    </xf>
    <xf numFmtId="4" fontId="5" fillId="0" borderId="16" xfId="53" applyNumberFormat="1" applyFont="1" applyBorder="1" applyAlignment="1">
      <alignment horizontal="right" vertical="center"/>
      <protection/>
    </xf>
    <xf numFmtId="0" fontId="73" fillId="0" borderId="10" xfId="53" applyFont="1" applyBorder="1" applyAlignment="1">
      <alignment horizontal="center" vertical="center" wrapText="1"/>
      <protection/>
    </xf>
    <xf numFmtId="0" fontId="73" fillId="0" borderId="11" xfId="53" applyFont="1" applyBorder="1" applyAlignment="1">
      <alignment vertical="center" wrapText="1"/>
      <protection/>
    </xf>
    <xf numFmtId="0" fontId="73" fillId="0" borderId="12" xfId="53" applyFont="1" applyBorder="1" applyAlignment="1">
      <alignment horizontal="center" vertical="center" wrapText="1"/>
      <protection/>
    </xf>
    <xf numFmtId="4" fontId="73" fillId="0" borderId="12" xfId="53" applyNumberFormat="1" applyFont="1" applyBorder="1" applyAlignment="1">
      <alignment horizontal="right" vertical="center" wrapText="1"/>
      <protection/>
    </xf>
    <xf numFmtId="167" fontId="82" fillId="0" borderId="15" xfId="53" applyNumberFormat="1" applyFont="1" applyBorder="1" applyAlignment="1">
      <alignment horizontal="center" vertical="center"/>
      <protection/>
    </xf>
    <xf numFmtId="0" fontId="75" fillId="0" borderId="16" xfId="53" applyFont="1" applyBorder="1" applyAlignment="1">
      <alignment vertical="center" wrapText="1"/>
      <protection/>
    </xf>
    <xf numFmtId="167" fontId="83" fillId="0" borderId="16" xfId="53" applyNumberFormat="1" applyFont="1" applyBorder="1" applyAlignment="1">
      <alignment horizontal="center" vertical="center"/>
      <protection/>
    </xf>
    <xf numFmtId="167" fontId="73" fillId="0" borderId="15" xfId="53" applyNumberFormat="1" applyFont="1" applyBorder="1" applyAlignment="1">
      <alignment horizontal="center" vertical="center" wrapText="1"/>
      <protection/>
    </xf>
    <xf numFmtId="0" fontId="73" fillId="0" borderId="16" xfId="53" applyFont="1" applyBorder="1" applyAlignment="1">
      <alignment horizontal="center" vertical="center" wrapText="1"/>
      <protection/>
    </xf>
    <xf numFmtId="0" fontId="73" fillId="0" borderId="12" xfId="53" applyFont="1" applyBorder="1" applyAlignment="1">
      <alignment vertical="center" wrapText="1"/>
      <protection/>
    </xf>
    <xf numFmtId="0" fontId="73" fillId="0" borderId="10" xfId="53" applyFont="1" applyBorder="1" applyAlignment="1">
      <alignment horizontal="left" vertical="center" wrapText="1"/>
      <protection/>
    </xf>
    <xf numFmtId="0" fontId="73" fillId="0" borderId="10" xfId="53" applyFont="1" applyBorder="1" applyAlignment="1">
      <alignment horizontal="center" vertical="center"/>
      <protection/>
    </xf>
    <xf numFmtId="167" fontId="82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left" vertical="center" wrapText="1"/>
      <protection/>
    </xf>
    <xf numFmtId="4" fontId="2" fillId="0" borderId="12" xfId="53" applyNumberFormat="1" applyFont="1" applyBorder="1" applyAlignment="1">
      <alignment horizontal="right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167" fontId="2" fillId="0" borderId="15" xfId="53" applyNumberFormat="1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left" vertical="center" wrapText="1"/>
      <protection/>
    </xf>
    <xf numFmtId="4" fontId="5" fillId="0" borderId="13" xfId="53" applyNumberFormat="1" applyFont="1" applyBorder="1" applyAlignment="1">
      <alignment horizontal="right" vertical="center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73" fillId="0" borderId="11" xfId="53" applyFont="1" applyBorder="1" applyAlignment="1">
      <alignment horizontal="left" vertical="center" wrapText="1"/>
      <protection/>
    </xf>
    <xf numFmtId="0" fontId="74" fillId="0" borderId="12" xfId="53" applyFont="1" applyBorder="1" applyAlignment="1">
      <alignment horizontal="center" vertical="center"/>
      <protection/>
    </xf>
    <xf numFmtId="4" fontId="74" fillId="0" borderId="12" xfId="53" applyNumberFormat="1" applyFont="1" applyBorder="1" applyAlignment="1">
      <alignment horizontal="right" vertical="center"/>
      <protection/>
    </xf>
    <xf numFmtId="167" fontId="74" fillId="0" borderId="12" xfId="53" applyNumberFormat="1" applyFont="1" applyBorder="1" applyAlignment="1">
      <alignment horizontal="center" vertical="center"/>
      <protection/>
    </xf>
    <xf numFmtId="167" fontId="73" fillId="0" borderId="10" xfId="53" applyNumberFormat="1" applyFont="1" applyBorder="1" applyAlignment="1">
      <alignment horizontal="center" vertical="center"/>
      <protection/>
    </xf>
    <xf numFmtId="0" fontId="77" fillId="0" borderId="16" xfId="0" applyFont="1" applyBorder="1" applyAlignment="1">
      <alignment horizontal="right"/>
    </xf>
    <xf numFmtId="0" fontId="79" fillId="0" borderId="13" xfId="0" applyFont="1" applyBorder="1" applyAlignment="1">
      <alignment horizontal="right"/>
    </xf>
    <xf numFmtId="0" fontId="79" fillId="0" borderId="16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77" fillId="0" borderId="0" xfId="0" applyFont="1" applyAlignment="1">
      <alignment horizontal="right"/>
    </xf>
    <xf numFmtId="0" fontId="73" fillId="0" borderId="12" xfId="53" applyFont="1" applyBorder="1" applyAlignment="1">
      <alignment horizontal="left" vertical="center" wrapText="1"/>
      <protection/>
    </xf>
    <xf numFmtId="4" fontId="74" fillId="0" borderId="12" xfId="53" applyNumberFormat="1" applyFont="1" applyBorder="1" applyAlignment="1">
      <alignment horizontal="center" vertical="center"/>
      <protection/>
    </xf>
    <xf numFmtId="4" fontId="76" fillId="0" borderId="14" xfId="0" applyNumberFormat="1" applyFont="1" applyBorder="1" applyAlignment="1">
      <alignment horizontal="center" vertical="center"/>
    </xf>
    <xf numFmtId="4" fontId="73" fillId="0" borderId="10" xfId="53" applyNumberFormat="1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/>
      <protection/>
    </xf>
    <xf numFmtId="167" fontId="2" fillId="0" borderId="17" xfId="53" applyNumberFormat="1" applyFont="1" applyBorder="1" applyAlignment="1">
      <alignment horizontal="center" vertical="center"/>
      <protection/>
    </xf>
    <xf numFmtId="49" fontId="2" fillId="0" borderId="17" xfId="53" applyNumberFormat="1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4" fontId="20" fillId="0" borderId="10" xfId="53" applyNumberFormat="1" applyFont="1" applyBorder="1" applyAlignment="1">
      <alignment horizontal="center" vertical="center"/>
      <protection/>
    </xf>
    <xf numFmtId="167" fontId="20" fillId="0" borderId="10" xfId="53" applyNumberFormat="1" applyFont="1" applyBorder="1" applyAlignment="1">
      <alignment horizontal="center" vertical="center"/>
      <protection/>
    </xf>
    <xf numFmtId="4" fontId="76" fillId="0" borderId="10" xfId="0" applyNumberFormat="1" applyFont="1" applyBorder="1" applyAlignment="1">
      <alignment horizontal="center" vertical="center"/>
    </xf>
    <xf numFmtId="0" fontId="2" fillId="0" borderId="17" xfId="53" applyFont="1" applyBorder="1" applyAlignment="1">
      <alignment horizontal="left" vertical="center" wrapText="1"/>
      <protection/>
    </xf>
    <xf numFmtId="0" fontId="74" fillId="0" borderId="10" xfId="53" applyFont="1" applyBorder="1" applyAlignment="1">
      <alignment horizontal="center" vertical="center"/>
      <protection/>
    </xf>
    <xf numFmtId="4" fontId="74" fillId="0" borderId="10" xfId="53" applyNumberFormat="1" applyFont="1" applyBorder="1" applyAlignment="1">
      <alignment horizontal="center" vertical="center"/>
      <protection/>
    </xf>
    <xf numFmtId="167" fontId="74" fillId="0" borderId="10" xfId="53" applyNumberFormat="1" applyFont="1" applyBorder="1" applyAlignment="1">
      <alignment horizontal="center" vertical="center"/>
      <protection/>
    </xf>
    <xf numFmtId="44" fontId="74" fillId="34" borderId="12" xfId="66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left" vertical="top" wrapText="1"/>
    </xf>
    <xf numFmtId="0" fontId="2" fillId="36" borderId="12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4" fontId="2" fillId="36" borderId="10" xfId="0" applyNumberFormat="1" applyFont="1" applyFill="1" applyBorder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73" fillId="34" borderId="10" xfId="53" applyFont="1" applyFill="1" applyBorder="1" applyAlignment="1">
      <alignment horizontal="left" vertical="center" wrapText="1"/>
      <protection/>
    </xf>
    <xf numFmtId="0" fontId="74" fillId="34" borderId="10" xfId="53" applyFont="1" applyFill="1" applyBorder="1" applyAlignment="1">
      <alignment horizontal="center" vertical="center"/>
      <protection/>
    </xf>
    <xf numFmtId="4" fontId="74" fillId="34" borderId="10" xfId="53" applyNumberFormat="1" applyFont="1" applyFill="1" applyBorder="1" applyAlignment="1">
      <alignment horizontal="center" vertical="center"/>
      <protection/>
    </xf>
    <xf numFmtId="167" fontId="74" fillId="34" borderId="10" xfId="53" applyNumberFormat="1" applyFont="1" applyFill="1" applyBorder="1" applyAlignment="1">
      <alignment horizontal="center" vertical="center"/>
      <protection/>
    </xf>
    <xf numFmtId="4" fontId="80" fillId="34" borderId="10" xfId="0" applyNumberFormat="1" applyFont="1" applyFill="1" applyBorder="1" applyAlignment="1">
      <alignment horizontal="center" vertical="center"/>
    </xf>
    <xf numFmtId="4" fontId="80" fillId="0" borderId="10" xfId="0" applyNumberFormat="1" applyFont="1" applyBorder="1" applyAlignment="1">
      <alignment horizontal="center" vertical="center"/>
    </xf>
    <xf numFmtId="0" fontId="73" fillId="0" borderId="10" xfId="53" applyFont="1" applyBorder="1" applyAlignment="1">
      <alignment vertical="center" wrapText="1"/>
      <protection/>
    </xf>
    <xf numFmtId="4" fontId="73" fillId="0" borderId="10" xfId="53" applyNumberFormat="1" applyFont="1" applyBorder="1" applyAlignment="1">
      <alignment vertical="center" wrapText="1"/>
      <protection/>
    </xf>
    <xf numFmtId="0" fontId="75" fillId="0" borderId="10" xfId="53" applyFont="1" applyBorder="1" applyAlignment="1">
      <alignment vertical="center" wrapText="1"/>
      <protection/>
    </xf>
    <xf numFmtId="0" fontId="74" fillId="0" borderId="10" xfId="53" applyFont="1" applyBorder="1" applyAlignment="1">
      <alignment horizontal="left" vertical="center" wrapText="1"/>
      <protection/>
    </xf>
    <xf numFmtId="4" fontId="74" fillId="0" borderId="10" xfId="53" applyNumberFormat="1" applyFont="1" applyBorder="1" applyAlignment="1">
      <alignment vertical="center" wrapText="1"/>
      <protection/>
    </xf>
    <xf numFmtId="0" fontId="75" fillId="0" borderId="10" xfId="53" applyFont="1" applyBorder="1" applyAlignment="1">
      <alignment horizontal="center" vertical="center" wrapText="1"/>
      <protection/>
    </xf>
    <xf numFmtId="0" fontId="75" fillId="0" borderId="10" xfId="53" applyFont="1" applyBorder="1" applyAlignment="1">
      <alignment horizontal="left" vertical="center" wrapText="1"/>
      <protection/>
    </xf>
    <xf numFmtId="170" fontId="75" fillId="0" borderId="10" xfId="53" applyNumberFormat="1" applyFont="1" applyBorder="1" applyAlignment="1">
      <alignment horizontal="center" vertical="center" wrapText="1"/>
      <protection/>
    </xf>
    <xf numFmtId="4" fontId="75" fillId="0" borderId="10" xfId="53" applyNumberFormat="1" applyFont="1" applyBorder="1" applyAlignment="1">
      <alignment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4" fontId="2" fillId="0" borderId="10" xfId="53" applyNumberFormat="1" applyFont="1" applyBorder="1" applyAlignment="1">
      <alignment horizontal="center" vertical="center"/>
      <protection/>
    </xf>
    <xf numFmtId="167" fontId="2" fillId="0" borderId="10" xfId="53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4" fontId="5" fillId="0" borderId="10" xfId="53" applyNumberFormat="1" applyFont="1" applyBorder="1" applyAlignment="1">
      <alignment horizontal="center" vertical="center"/>
      <protection/>
    </xf>
    <xf numFmtId="167" fontId="5" fillId="0" borderId="10" xfId="53" applyNumberFormat="1" applyFont="1" applyBorder="1" applyAlignment="1">
      <alignment horizontal="center" vertical="center"/>
      <protection/>
    </xf>
    <xf numFmtId="4" fontId="0" fillId="0" borderId="10" xfId="0" applyNumberForma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 wrapText="1"/>
      <protection/>
    </xf>
    <xf numFmtId="4" fontId="4" fillId="0" borderId="10" xfId="53" applyNumberFormat="1" applyFont="1" applyBorder="1" applyAlignment="1">
      <alignment vertical="center" wrapText="1"/>
      <protection/>
    </xf>
    <xf numFmtId="167" fontId="4" fillId="0" borderId="10" xfId="53" applyNumberFormat="1" applyFont="1" applyBorder="1" applyAlignment="1">
      <alignment horizontal="center" vertical="center" wrapText="1"/>
      <protection/>
    </xf>
    <xf numFmtId="4" fontId="0" fillId="0" borderId="10" xfId="0" applyNumberFormat="1" applyFont="1" applyBorder="1" applyAlignment="1">
      <alignment horizontal="center" vertical="center"/>
    </xf>
    <xf numFmtId="4" fontId="2" fillId="0" borderId="10" xfId="53" applyNumberFormat="1" applyFont="1" applyBorder="1" applyAlignment="1">
      <alignment vertical="center" wrapText="1"/>
      <protection/>
    </xf>
    <xf numFmtId="0" fontId="86" fillId="0" borderId="10" xfId="53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167" fontId="75" fillId="0" borderId="10" xfId="53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5" fillId="0" borderId="10" xfId="53" applyFont="1" applyBorder="1" applyAlignment="1">
      <alignment horizontal="center" vertical="center"/>
      <protection/>
    </xf>
    <xf numFmtId="4" fontId="75" fillId="0" borderId="10" xfId="53" applyNumberFormat="1" applyFont="1" applyBorder="1" applyAlignment="1">
      <alignment horizontal="center" vertical="center"/>
      <protection/>
    </xf>
    <xf numFmtId="0" fontId="87" fillId="34" borderId="10" xfId="53" applyFont="1" applyFill="1" applyBorder="1" applyAlignment="1">
      <alignment horizontal="left" vertical="center" wrapText="1"/>
      <protection/>
    </xf>
    <xf numFmtId="0" fontId="85" fillId="0" borderId="13" xfId="0" applyFont="1" applyBorder="1" applyAlignment="1">
      <alignment horizontal="center" vertical="center"/>
    </xf>
    <xf numFmtId="0" fontId="81" fillId="0" borderId="13" xfId="53" applyFont="1" applyBorder="1" applyAlignment="1">
      <alignment horizontal="center" vertical="center" wrapText="1"/>
      <protection/>
    </xf>
    <xf numFmtId="4" fontId="74" fillId="0" borderId="13" xfId="53" applyNumberFormat="1" applyFont="1" applyBorder="1" applyAlignment="1">
      <alignment horizontal="center" vertical="center"/>
      <protection/>
    </xf>
    <xf numFmtId="4" fontId="85" fillId="0" borderId="13" xfId="0" applyNumberFormat="1" applyFont="1" applyBorder="1" applyAlignment="1">
      <alignment horizontal="center" vertical="center"/>
    </xf>
    <xf numFmtId="49" fontId="20" fillId="0" borderId="13" xfId="53" applyNumberFormat="1" applyFont="1" applyBorder="1" applyAlignment="1">
      <alignment horizontal="center" vertical="center" wrapText="1"/>
      <protection/>
    </xf>
    <xf numFmtId="4" fontId="81" fillId="0" borderId="13" xfId="53" applyNumberFormat="1" applyFont="1" applyBorder="1" applyAlignment="1">
      <alignment vertical="center" wrapText="1"/>
      <protection/>
    </xf>
    <xf numFmtId="49" fontId="20" fillId="0" borderId="16" xfId="53" applyNumberFormat="1" applyFont="1" applyBorder="1" applyAlignment="1">
      <alignment horizontal="center" vertical="center" wrapText="1"/>
      <protection/>
    </xf>
    <xf numFmtId="0" fontId="81" fillId="0" borderId="16" xfId="53" applyFont="1" applyBorder="1" applyAlignment="1">
      <alignment horizontal="center" vertical="center" wrapText="1"/>
      <protection/>
    </xf>
    <xf numFmtId="4" fontId="74" fillId="0" borderId="16" xfId="53" applyNumberFormat="1" applyFont="1" applyBorder="1" applyAlignment="1">
      <alignment horizontal="center" vertical="center"/>
      <protection/>
    </xf>
    <xf numFmtId="4" fontId="81" fillId="0" borderId="16" xfId="53" applyNumberFormat="1" applyFont="1" applyBorder="1" applyAlignment="1">
      <alignment vertical="center" wrapText="1"/>
      <protection/>
    </xf>
    <xf numFmtId="0" fontId="85" fillId="0" borderId="16" xfId="0" applyFont="1" applyBorder="1" applyAlignment="1">
      <alignment horizontal="center" vertical="center"/>
    </xf>
    <xf numFmtId="4" fontId="85" fillId="0" borderId="16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36" borderId="11" xfId="0" applyFill="1" applyBorder="1" applyAlignment="1">
      <alignment horizontal="center" vertical="center"/>
    </xf>
    <xf numFmtId="49" fontId="75" fillId="0" borderId="15" xfId="53" applyNumberFormat="1" applyFont="1" applyBorder="1" applyAlignment="1">
      <alignment horizontal="center" vertical="center" wrapText="1"/>
      <protection/>
    </xf>
    <xf numFmtId="0" fontId="75" fillId="0" borderId="15" xfId="53" applyFont="1" applyBorder="1" applyAlignment="1">
      <alignment horizontal="left" vertical="center" wrapText="1"/>
      <protection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top" wrapText="1"/>
    </xf>
    <xf numFmtId="0" fontId="75" fillId="0" borderId="0" xfId="0" applyFont="1" applyAlignment="1">
      <alignment/>
    </xf>
    <xf numFmtId="0" fontId="0" fillId="35" borderId="0" xfId="0" applyFill="1" applyAlignment="1">
      <alignment vertical="center"/>
    </xf>
    <xf numFmtId="0" fontId="75" fillId="0" borderId="13" xfId="53" applyFont="1" applyBorder="1" applyAlignment="1">
      <alignment vertical="center" wrapText="1"/>
      <protection/>
    </xf>
    <xf numFmtId="4" fontId="74" fillId="0" borderId="13" xfId="53" applyNumberFormat="1" applyFont="1" applyBorder="1" applyAlignment="1">
      <alignment vertical="center" wrapText="1"/>
      <protection/>
    </xf>
    <xf numFmtId="4" fontId="74" fillId="0" borderId="16" xfId="53" applyNumberFormat="1" applyFont="1" applyBorder="1" applyAlignment="1">
      <alignment vertical="center" wrapText="1"/>
      <protection/>
    </xf>
    <xf numFmtId="4" fontId="5" fillId="0" borderId="16" xfId="53" applyNumberFormat="1" applyFont="1" applyBorder="1" applyAlignment="1">
      <alignment horizontal="center" vertical="center"/>
      <protection/>
    </xf>
    <xf numFmtId="4" fontId="77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right" vertical="top" wrapText="1"/>
    </xf>
    <xf numFmtId="4" fontId="20" fillId="0" borderId="16" xfId="0" applyNumberFormat="1" applyFont="1" applyBorder="1" applyAlignment="1">
      <alignment horizontal="right" vertical="top" wrapText="1"/>
    </xf>
    <xf numFmtId="177" fontId="75" fillId="0" borderId="15" xfId="53" applyNumberFormat="1" applyFont="1" applyBorder="1" applyAlignment="1">
      <alignment vertical="center" wrapText="1"/>
      <protection/>
    </xf>
    <xf numFmtId="177" fontId="73" fillId="34" borderId="10" xfId="66" applyNumberFormat="1" applyFont="1" applyFill="1" applyBorder="1" applyAlignment="1">
      <alignment horizontal="right" vertical="center" wrapText="1"/>
    </xf>
    <xf numFmtId="177" fontId="75" fillId="35" borderId="15" xfId="53" applyNumberFormat="1" applyFont="1" applyFill="1" applyBorder="1" applyAlignment="1">
      <alignment vertical="center" wrapText="1"/>
      <protection/>
    </xf>
    <xf numFmtId="177" fontId="75" fillId="0" borderId="16" xfId="53" applyNumberFormat="1" applyFont="1" applyFill="1" applyBorder="1" applyAlignment="1">
      <alignment vertical="center" wrapText="1"/>
      <protection/>
    </xf>
    <xf numFmtId="177" fontId="77" fillId="0" borderId="10" xfId="0" applyNumberFormat="1" applyFont="1" applyBorder="1" applyAlignment="1">
      <alignment horizontal="center" vertical="center"/>
    </xf>
    <xf numFmtId="177" fontId="76" fillId="34" borderId="14" xfId="0" applyNumberFormat="1" applyFont="1" applyFill="1" applyBorder="1" applyAlignment="1">
      <alignment horizontal="center" vertical="center"/>
    </xf>
    <xf numFmtId="177" fontId="2" fillId="0" borderId="14" xfId="53" applyNumberFormat="1" applyFont="1" applyFill="1" applyBorder="1" applyAlignment="1">
      <alignment horizontal="center" vertical="center"/>
      <protection/>
    </xf>
    <xf numFmtId="177" fontId="5" fillId="0" borderId="16" xfId="53" applyNumberFormat="1" applyFont="1" applyFill="1" applyBorder="1" applyAlignment="1">
      <alignment horizontal="center" vertical="center"/>
      <protection/>
    </xf>
    <xf numFmtId="177" fontId="77" fillId="0" borderId="14" xfId="0" applyNumberFormat="1" applyFont="1" applyFill="1" applyBorder="1" applyAlignment="1">
      <alignment vertical="center"/>
    </xf>
    <xf numFmtId="177" fontId="5" fillId="0" borderId="13" xfId="53" applyNumberFormat="1" applyFont="1" applyFill="1" applyBorder="1" applyAlignment="1">
      <alignment horizontal="center" vertical="center"/>
      <protection/>
    </xf>
    <xf numFmtId="177" fontId="5" fillId="0" borderId="16" xfId="57" applyNumberFormat="1" applyFont="1" applyFill="1" applyBorder="1" applyAlignment="1" applyProtection="1">
      <alignment horizontal="center" vertical="center"/>
      <protection locked="0"/>
    </xf>
    <xf numFmtId="177" fontId="5" fillId="0" borderId="18" xfId="53" applyNumberFormat="1" applyFont="1" applyFill="1" applyBorder="1" applyAlignment="1">
      <alignment horizontal="center" vertical="center"/>
      <protection/>
    </xf>
    <xf numFmtId="177" fontId="5" fillId="0" borderId="13" xfId="56" applyNumberFormat="1" applyFont="1" applyFill="1" applyBorder="1" applyAlignment="1">
      <alignment vertical="center" wrapText="1" readingOrder="1"/>
      <protection/>
    </xf>
    <xf numFmtId="177" fontId="5" fillId="0" borderId="18" xfId="56" applyNumberFormat="1" applyFont="1" applyFill="1" applyBorder="1" applyAlignment="1">
      <alignment vertical="center" wrapText="1" readingOrder="1"/>
      <protection/>
    </xf>
    <xf numFmtId="177" fontId="4" fillId="0" borderId="18" xfId="53" applyNumberFormat="1" applyFont="1" applyFill="1" applyBorder="1" applyAlignment="1">
      <alignment horizontal="center" vertical="center"/>
      <protection/>
    </xf>
    <xf numFmtId="177" fontId="5" fillId="0" borderId="18" xfId="57" applyNumberFormat="1" applyFont="1" applyFill="1" applyBorder="1" applyAlignment="1" applyProtection="1">
      <alignment horizontal="center" vertical="center"/>
      <protection locked="0"/>
    </xf>
    <xf numFmtId="177" fontId="5" fillId="0" borderId="19" xfId="53" applyNumberFormat="1" applyFont="1" applyFill="1" applyBorder="1" applyAlignment="1">
      <alignment horizontal="center" vertical="center"/>
      <protection/>
    </xf>
    <xf numFmtId="177" fontId="77" fillId="0" borderId="18" xfId="0" applyNumberFormat="1" applyFont="1" applyFill="1" applyBorder="1" applyAlignment="1">
      <alignment vertical="center"/>
    </xf>
    <xf numFmtId="177" fontId="77" fillId="0" borderId="16" xfId="0" applyNumberFormat="1" applyFont="1" applyFill="1" applyBorder="1" applyAlignment="1">
      <alignment vertical="center"/>
    </xf>
    <xf numFmtId="177" fontId="73" fillId="35" borderId="15" xfId="53" applyNumberFormat="1" applyFont="1" applyFill="1" applyBorder="1" applyAlignment="1">
      <alignment vertical="center" wrapText="1"/>
      <protection/>
    </xf>
    <xf numFmtId="177" fontId="74" fillId="0" borderId="16" xfId="53" applyNumberFormat="1" applyFont="1" applyFill="1" applyBorder="1" applyAlignment="1">
      <alignment horizontal="center" vertical="center"/>
      <protection/>
    </xf>
    <xf numFmtId="177" fontId="74" fillId="0" borderId="10" xfId="53" applyNumberFormat="1" applyFont="1" applyFill="1" applyBorder="1" applyAlignment="1">
      <alignment horizontal="center" vertical="center"/>
      <protection/>
    </xf>
    <xf numFmtId="177" fontId="74" fillId="34" borderId="12" xfId="53" applyNumberFormat="1" applyFont="1" applyFill="1" applyBorder="1" applyAlignment="1">
      <alignment horizontal="center" vertical="center"/>
      <protection/>
    </xf>
    <xf numFmtId="177" fontId="2" fillId="0" borderId="12" xfId="53" applyNumberFormat="1" applyFont="1" applyFill="1" applyBorder="1" applyAlignment="1">
      <alignment horizontal="center" vertical="center"/>
      <protection/>
    </xf>
    <xf numFmtId="177" fontId="4" fillId="35" borderId="15" xfId="53" applyNumberFormat="1" applyFont="1" applyFill="1" applyBorder="1" applyAlignment="1">
      <alignment horizontal="right" vertical="center" wrapText="1"/>
      <protection/>
    </xf>
    <xf numFmtId="177" fontId="4" fillId="35" borderId="10" xfId="53" applyNumberFormat="1" applyFont="1" applyFill="1" applyBorder="1" applyAlignment="1">
      <alignment horizontal="right" vertical="center" wrapText="1"/>
      <protection/>
    </xf>
    <xf numFmtId="177" fontId="2" fillId="0" borderId="12" xfId="53" applyNumberFormat="1" applyFont="1" applyFill="1" applyBorder="1" applyAlignment="1">
      <alignment horizontal="right" vertical="center"/>
      <protection/>
    </xf>
    <xf numFmtId="177" fontId="5" fillId="0" borderId="16" xfId="57" applyNumberFormat="1" applyFont="1" applyFill="1" applyBorder="1" applyAlignment="1">
      <alignment horizontal="right" vertical="center" wrapText="1"/>
      <protection/>
    </xf>
    <xf numFmtId="177" fontId="4" fillId="0" borderId="12" xfId="53" applyNumberFormat="1" applyFont="1" applyFill="1" applyBorder="1" applyAlignment="1">
      <alignment horizontal="center" vertical="center" wrapText="1"/>
      <protection/>
    </xf>
    <xf numFmtId="177" fontId="5" fillId="0" borderId="13" xfId="53" applyNumberFormat="1" applyFont="1" applyFill="1" applyBorder="1" applyAlignment="1">
      <alignment horizontal="right" vertical="center" wrapText="1"/>
      <protection/>
    </xf>
    <xf numFmtId="177" fontId="5" fillId="0" borderId="16" xfId="53" applyNumberFormat="1" applyFont="1" applyFill="1" applyBorder="1" applyAlignment="1">
      <alignment horizontal="right" vertical="center" wrapText="1"/>
      <protection/>
    </xf>
    <xf numFmtId="177" fontId="4" fillId="0" borderId="12" xfId="53" applyNumberFormat="1" applyFont="1" applyFill="1" applyBorder="1" applyAlignment="1">
      <alignment horizontal="right" vertical="center" wrapText="1"/>
      <protection/>
    </xf>
    <xf numFmtId="177" fontId="74" fillId="34" borderId="12" xfId="53" applyNumberFormat="1" applyFont="1" applyFill="1" applyBorder="1" applyAlignment="1">
      <alignment horizontal="right" vertical="center"/>
      <protection/>
    </xf>
    <xf numFmtId="177" fontId="5" fillId="0" borderId="13" xfId="57" applyNumberFormat="1" applyFont="1" applyFill="1" applyBorder="1" applyAlignment="1">
      <alignment horizontal="right" vertical="center" wrapText="1"/>
      <protection/>
    </xf>
    <xf numFmtId="177" fontId="4" fillId="35" borderId="20" xfId="53" applyNumberFormat="1" applyFont="1" applyFill="1" applyBorder="1" applyAlignment="1">
      <alignment horizontal="right" vertical="center" wrapText="1"/>
      <protection/>
    </xf>
    <xf numFmtId="177" fontId="5" fillId="0" borderId="21" xfId="57" applyNumberFormat="1" applyFont="1" applyFill="1" applyBorder="1" applyAlignment="1">
      <alignment horizontal="right" vertical="center" wrapText="1"/>
      <protection/>
    </xf>
    <xf numFmtId="177" fontId="5" fillId="0" borderId="13" xfId="56" applyNumberFormat="1" applyFont="1" applyFill="1" applyBorder="1" applyAlignment="1">
      <alignment horizontal="right" vertical="center" wrapText="1" readingOrder="1"/>
      <protection/>
    </xf>
    <xf numFmtId="177" fontId="5" fillId="0" borderId="21" xfId="56" applyNumberFormat="1" applyFont="1" applyFill="1" applyBorder="1" applyAlignment="1">
      <alignment horizontal="right" vertical="center" wrapText="1" readingOrder="1"/>
      <protection/>
    </xf>
    <xf numFmtId="177" fontId="4" fillId="0" borderId="21" xfId="53" applyNumberFormat="1" applyFont="1" applyFill="1" applyBorder="1" applyAlignment="1">
      <alignment horizontal="right" vertical="center" wrapText="1"/>
      <protection/>
    </xf>
    <xf numFmtId="177" fontId="5" fillId="0" borderId="22" xfId="57" applyNumberFormat="1" applyFont="1" applyFill="1" applyBorder="1" applyAlignment="1">
      <alignment horizontal="right" vertical="center" wrapText="1"/>
      <protection/>
    </xf>
    <xf numFmtId="177" fontId="4" fillId="35" borderId="13" xfId="53" applyNumberFormat="1" applyFont="1" applyFill="1" applyBorder="1" applyAlignment="1">
      <alignment horizontal="right" vertical="center" wrapText="1"/>
      <protection/>
    </xf>
    <xf numFmtId="177" fontId="5" fillId="35" borderId="15" xfId="53" applyNumberFormat="1" applyFont="1" applyFill="1" applyBorder="1" applyAlignment="1">
      <alignment horizontal="right" vertical="center" wrapText="1"/>
      <protection/>
    </xf>
    <xf numFmtId="177" fontId="4" fillId="35" borderId="10" xfId="53" applyNumberFormat="1" applyFont="1" applyFill="1" applyBorder="1" applyAlignment="1">
      <alignment horizontal="right" vertical="center"/>
      <protection/>
    </xf>
    <xf numFmtId="177" fontId="2" fillId="35" borderId="15" xfId="53" applyNumberFormat="1" applyFont="1" applyFill="1" applyBorder="1" applyAlignment="1">
      <alignment horizontal="right" vertical="center"/>
      <protection/>
    </xf>
    <xf numFmtId="177" fontId="73" fillId="34" borderId="10" xfId="53" applyNumberFormat="1" applyFont="1" applyFill="1" applyBorder="1" applyAlignment="1">
      <alignment vertical="center" wrapText="1"/>
      <protection/>
    </xf>
    <xf numFmtId="177" fontId="73" fillId="35" borderId="15" xfId="53" applyNumberFormat="1" applyFont="1" applyFill="1" applyBorder="1" applyAlignment="1">
      <alignment horizontal="right" vertical="center"/>
      <protection/>
    </xf>
    <xf numFmtId="177" fontId="73" fillId="35" borderId="15" xfId="53" applyNumberFormat="1" applyFont="1" applyFill="1" applyBorder="1" applyAlignment="1">
      <alignment horizontal="right" vertical="center" wrapText="1"/>
      <protection/>
    </xf>
    <xf numFmtId="177" fontId="73" fillId="35" borderId="10" xfId="53" applyNumberFormat="1" applyFont="1" applyFill="1" applyBorder="1" applyAlignment="1">
      <alignment horizontal="right" vertical="center"/>
      <protection/>
    </xf>
    <xf numFmtId="177" fontId="2" fillId="35" borderId="15" xfId="53" applyNumberFormat="1" applyFont="1" applyFill="1" applyBorder="1" applyAlignment="1">
      <alignment horizontal="right" vertical="center" wrapText="1"/>
      <protection/>
    </xf>
    <xf numFmtId="177" fontId="73" fillId="35" borderId="10" xfId="53" applyNumberFormat="1" applyFont="1" applyFill="1" applyBorder="1" applyAlignment="1">
      <alignment horizontal="center" vertical="center"/>
      <protection/>
    </xf>
    <xf numFmtId="177" fontId="2" fillId="35" borderId="15" xfId="53" applyNumberFormat="1" applyFont="1" applyFill="1" applyBorder="1" applyAlignment="1">
      <alignment horizontal="center" vertical="center"/>
      <protection/>
    </xf>
    <xf numFmtId="177" fontId="2" fillId="35" borderId="17" xfId="53" applyNumberFormat="1" applyFont="1" applyFill="1" applyBorder="1" applyAlignment="1">
      <alignment horizontal="center" vertical="center"/>
      <protection/>
    </xf>
    <xf numFmtId="177" fontId="2" fillId="35" borderId="15" xfId="0" applyNumberFormat="1" applyFont="1" applyFill="1" applyBorder="1" applyAlignment="1">
      <alignment horizontal="center" vertical="top" wrapText="1"/>
    </xf>
    <xf numFmtId="177" fontId="2" fillId="35" borderId="15" xfId="0" applyNumberFormat="1" applyFont="1" applyFill="1" applyBorder="1" applyAlignment="1">
      <alignment horizontal="right" vertical="top" wrapText="1"/>
    </xf>
    <xf numFmtId="177" fontId="73" fillId="36" borderId="10" xfId="53" applyNumberFormat="1" applyFont="1" applyFill="1" applyBorder="1" applyAlignment="1">
      <alignment vertical="center" wrapText="1"/>
      <protection/>
    </xf>
    <xf numFmtId="0" fontId="2" fillId="35" borderId="10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5" fillId="0" borderId="16" xfId="53" applyFont="1" applyFill="1" applyBorder="1" applyAlignment="1">
      <alignment horizontal="center" vertical="center"/>
      <protection/>
    </xf>
    <xf numFmtId="177" fontId="73" fillId="0" borderId="13" xfId="53" applyNumberFormat="1" applyFont="1" applyFill="1" applyBorder="1" applyAlignment="1">
      <alignment horizontal="right" vertical="center"/>
      <protection/>
    </xf>
    <xf numFmtId="0" fontId="5" fillId="35" borderId="15" xfId="53" applyFont="1" applyFill="1" applyBorder="1" applyAlignment="1">
      <alignment horizontal="center" vertical="center"/>
      <protection/>
    </xf>
    <xf numFmtId="167" fontId="5" fillId="0" borderId="13" xfId="53" applyNumberFormat="1" applyFont="1" applyFill="1" applyBorder="1" applyAlignment="1">
      <alignment horizontal="center" vertical="center"/>
      <protection/>
    </xf>
    <xf numFmtId="167" fontId="74" fillId="0" borderId="13" xfId="53" applyNumberFormat="1" applyFont="1" applyFill="1" applyBorder="1" applyAlignment="1">
      <alignment horizontal="center" vertical="center"/>
      <protection/>
    </xf>
    <xf numFmtId="179" fontId="2" fillId="0" borderId="13" xfId="57" applyNumberFormat="1" applyFont="1" applyBorder="1" applyAlignment="1" quotePrefix="1">
      <alignment horizontal="center" vertical="center" wrapText="1"/>
      <protection/>
    </xf>
    <xf numFmtId="0" fontId="2" fillId="0" borderId="13" xfId="0" applyFont="1" applyBorder="1" applyAlignment="1">
      <alignment vertical="center" wrapText="1"/>
    </xf>
    <xf numFmtId="0" fontId="2" fillId="0" borderId="13" xfId="57" applyFont="1" applyBorder="1" applyAlignment="1">
      <alignment horizontal="center" vertical="center" wrapText="1"/>
      <protection/>
    </xf>
    <xf numFmtId="49" fontId="2" fillId="0" borderId="13" xfId="57" applyNumberFormat="1" applyFont="1" applyBorder="1" applyAlignment="1" applyProtection="1">
      <alignment horizontal="center" vertical="center" wrapText="1"/>
      <protection locked="0"/>
    </xf>
    <xf numFmtId="0" fontId="4" fillId="0" borderId="13" xfId="57" applyFont="1" applyBorder="1" applyAlignment="1">
      <alignment horizontal="center" vertical="center" wrapText="1"/>
      <protection/>
    </xf>
    <xf numFmtId="49" fontId="2" fillId="0" borderId="15" xfId="57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vertical="center" wrapText="1"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15" xfId="57" applyFont="1" applyBorder="1" applyAlignment="1" applyProtection="1">
      <alignment horizontal="center" vertical="center"/>
      <protection locked="0"/>
    </xf>
    <xf numFmtId="2" fontId="2" fillId="0" borderId="15" xfId="57" applyNumberFormat="1" applyFont="1" applyBorder="1" applyAlignment="1" applyProtection="1">
      <alignment horizontal="center" vertical="center"/>
      <protection locked="0"/>
    </xf>
    <xf numFmtId="2" fontId="2" fillId="0" borderId="13" xfId="57" applyNumberFormat="1" applyFont="1" applyBorder="1" applyAlignment="1" applyProtection="1">
      <alignment horizontal="center" vertical="center"/>
      <protection locked="0"/>
    </xf>
    <xf numFmtId="179" fontId="2" fillId="0" borderId="15" xfId="57" applyNumberFormat="1" applyFont="1" applyBorder="1" applyAlignment="1" quotePrefix="1">
      <alignment horizontal="center" vertical="center" wrapText="1"/>
      <protection/>
    </xf>
    <xf numFmtId="0" fontId="0" fillId="0" borderId="13" xfId="0" applyBorder="1" applyAlignment="1">
      <alignment/>
    </xf>
    <xf numFmtId="0" fontId="4" fillId="0" borderId="13" xfId="0" applyFont="1" applyBorder="1" applyAlignment="1">
      <alignment vertical="center" wrapText="1"/>
    </xf>
    <xf numFmtId="49" fontId="2" fillId="0" borderId="16" xfId="57" applyNumberFormat="1" applyFont="1" applyBorder="1" applyAlignment="1" applyProtection="1">
      <alignment horizontal="center" vertical="center" wrapText="1"/>
      <protection locked="0"/>
    </xf>
    <xf numFmtId="179" fontId="2" fillId="0" borderId="16" xfId="57" applyNumberFormat="1" applyFont="1" applyBorder="1" applyAlignment="1" quotePrefix="1">
      <alignment horizontal="center" vertical="center" wrapText="1"/>
      <protection/>
    </xf>
    <xf numFmtId="0" fontId="4" fillId="0" borderId="16" xfId="0" applyFont="1" applyBorder="1" applyAlignment="1">
      <alignment horizontal="left" vertical="top" wrapText="1"/>
    </xf>
    <xf numFmtId="0" fontId="4" fillId="0" borderId="16" xfId="57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179" fontId="2" fillId="0" borderId="10" xfId="57" applyNumberFormat="1" applyFont="1" applyBorder="1" applyAlignment="1" quotePrefix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6" xfId="0" applyFont="1" applyBorder="1" applyAlignment="1">
      <alignment vertical="center" wrapText="1"/>
    </xf>
    <xf numFmtId="49" fontId="20" fillId="0" borderId="15" xfId="53" applyNumberFormat="1" applyFont="1" applyBorder="1" applyAlignment="1">
      <alignment horizontal="center" vertical="center" wrapText="1"/>
      <protection/>
    </xf>
    <xf numFmtId="0" fontId="81" fillId="0" borderId="15" xfId="53" applyFont="1" applyBorder="1" applyAlignment="1">
      <alignment horizontal="center" vertical="center" wrapText="1"/>
      <protection/>
    </xf>
    <xf numFmtId="0" fontId="20" fillId="0" borderId="15" xfId="53" applyFont="1" applyBorder="1" applyAlignment="1">
      <alignment vertical="center" wrapText="1"/>
      <protection/>
    </xf>
    <xf numFmtId="0" fontId="20" fillId="0" borderId="15" xfId="53" applyFont="1" applyBorder="1" applyAlignment="1">
      <alignment horizontal="center" vertical="center"/>
      <protection/>
    </xf>
    <xf numFmtId="177" fontId="20" fillId="35" borderId="15" xfId="53" applyNumberFormat="1" applyFont="1" applyFill="1" applyBorder="1" applyAlignment="1">
      <alignment horizontal="center" vertical="center"/>
      <protection/>
    </xf>
    <xf numFmtId="167" fontId="20" fillId="0" borderId="15" xfId="53" applyNumberFormat="1" applyFont="1" applyBorder="1" applyAlignment="1">
      <alignment horizontal="center" vertical="center"/>
      <protection/>
    </xf>
    <xf numFmtId="177" fontId="81" fillId="35" borderId="15" xfId="53" applyNumberFormat="1" applyFont="1" applyFill="1" applyBorder="1" applyAlignment="1">
      <alignment vertical="center" wrapText="1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177" fontId="2" fillId="35" borderId="13" xfId="53" applyNumberFormat="1" applyFont="1" applyFill="1" applyBorder="1" applyAlignment="1">
      <alignment horizontal="center" vertical="center"/>
      <protection/>
    </xf>
    <xf numFmtId="167" fontId="2" fillId="0" borderId="13" xfId="53" applyNumberFormat="1" applyFont="1" applyBorder="1" applyAlignment="1">
      <alignment horizontal="center" vertical="center"/>
      <protection/>
    </xf>
    <xf numFmtId="177" fontId="73" fillId="35" borderId="13" xfId="53" applyNumberFormat="1" applyFont="1" applyFill="1" applyBorder="1" applyAlignment="1">
      <alignment vertical="center" wrapText="1"/>
      <protection/>
    </xf>
    <xf numFmtId="170" fontId="4" fillId="0" borderId="13" xfId="57" applyNumberFormat="1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vertical="center" wrapText="1"/>
    </xf>
    <xf numFmtId="0" fontId="5" fillId="0" borderId="16" xfId="57" applyFont="1" applyBorder="1" applyAlignment="1">
      <alignment horizontal="center" vertical="center" wrapText="1"/>
      <protection/>
    </xf>
    <xf numFmtId="0" fontId="85" fillId="0" borderId="16" xfId="0" applyFont="1" applyBorder="1" applyAlignment="1">
      <alignment/>
    </xf>
    <xf numFmtId="170" fontId="5" fillId="0" borderId="16" xfId="57" applyNumberFormat="1" applyFont="1" applyBorder="1" applyAlignment="1" applyProtection="1">
      <alignment vertical="center"/>
      <protection locked="0"/>
    </xf>
    <xf numFmtId="170" fontId="5" fillId="0" borderId="13" xfId="0" applyNumberFormat="1" applyFont="1" applyBorder="1" applyAlignment="1">
      <alignment horizontal="center" vertical="top" wrapText="1"/>
    </xf>
    <xf numFmtId="170" fontId="5" fillId="0" borderId="16" xfId="0" applyNumberFormat="1" applyFont="1" applyBorder="1" applyAlignment="1">
      <alignment horizontal="center" vertical="top" wrapText="1"/>
    </xf>
    <xf numFmtId="0" fontId="85" fillId="0" borderId="13" xfId="0" applyFont="1" applyFill="1" applyBorder="1" applyAlignment="1">
      <alignment horizontal="center" vertical="center"/>
    </xf>
    <xf numFmtId="0" fontId="81" fillId="0" borderId="13" xfId="53" applyFont="1" applyFill="1" applyBorder="1" applyAlignment="1">
      <alignment horizontal="center" vertical="center" wrapText="1"/>
      <protection/>
    </xf>
    <xf numFmtId="0" fontId="74" fillId="0" borderId="13" xfId="53" applyFont="1" applyFill="1" applyBorder="1" applyAlignment="1">
      <alignment horizontal="left" vertical="center" wrapText="1"/>
      <protection/>
    </xf>
    <xf numFmtId="0" fontId="74" fillId="0" borderId="13" xfId="53" applyFont="1" applyFill="1" applyBorder="1" applyAlignment="1">
      <alignment horizontal="center" vertical="center"/>
      <protection/>
    </xf>
    <xf numFmtId="4" fontId="74" fillId="0" borderId="13" xfId="53" applyNumberFormat="1" applyFont="1" applyFill="1" applyBorder="1" applyAlignment="1">
      <alignment horizontal="center" vertical="center"/>
      <protection/>
    </xf>
    <xf numFmtId="4" fontId="85" fillId="0" borderId="13" xfId="0" applyNumberFormat="1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88" fillId="0" borderId="11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 wrapText="1"/>
    </xf>
    <xf numFmtId="4" fontId="88" fillId="0" borderId="12" xfId="0" applyNumberFormat="1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center" vertical="center" wrapText="1"/>
    </xf>
    <xf numFmtId="4" fontId="87" fillId="0" borderId="12" xfId="0" applyNumberFormat="1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73" fillId="34" borderId="11" xfId="53" applyFont="1" applyFill="1" applyBorder="1" applyAlignment="1">
      <alignment horizontal="right" vertical="center" wrapText="1"/>
      <protection/>
    </xf>
    <xf numFmtId="0" fontId="73" fillId="34" borderId="12" xfId="53" applyFont="1" applyFill="1" applyBorder="1" applyAlignment="1">
      <alignment horizontal="right" vertical="center" wrapText="1"/>
      <protection/>
    </xf>
    <xf numFmtId="0" fontId="88" fillId="0" borderId="10" xfId="0" applyFont="1" applyBorder="1" applyAlignment="1">
      <alignment horizontal="center" vertical="center" wrapText="1"/>
    </xf>
    <xf numFmtId="4" fontId="88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4" fontId="87" fillId="0" borderId="10" xfId="0" applyNumberFormat="1" applyFont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left" vertical="center" wrapText="1"/>
      <protection/>
    </xf>
    <xf numFmtId="0" fontId="73" fillId="34" borderId="11" xfId="53" applyFont="1" applyFill="1" applyBorder="1" applyAlignment="1">
      <alignment horizontal="left" vertical="center" wrapText="1"/>
      <protection/>
    </xf>
    <xf numFmtId="0" fontId="73" fillId="34" borderId="12" xfId="53" applyFont="1" applyFill="1" applyBorder="1" applyAlignment="1">
      <alignment horizontal="left" vertical="center" wrapText="1"/>
      <protection/>
    </xf>
    <xf numFmtId="0" fontId="73" fillId="34" borderId="14" xfId="53" applyFont="1" applyFill="1" applyBorder="1" applyAlignment="1">
      <alignment horizontal="left" vertical="center" wrapText="1"/>
      <protection/>
    </xf>
    <xf numFmtId="4" fontId="88" fillId="0" borderId="12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right" vertical="center" wrapText="1"/>
    </xf>
    <xf numFmtId="0" fontId="2" fillId="36" borderId="12" xfId="0" applyFont="1" applyFill="1" applyBorder="1" applyAlignment="1">
      <alignment horizontal="right" vertical="center" wrapText="1"/>
    </xf>
    <xf numFmtId="0" fontId="2" fillId="36" borderId="14" xfId="0" applyFont="1" applyFill="1" applyBorder="1" applyAlignment="1">
      <alignment horizontal="right" vertical="center" wrapText="1"/>
    </xf>
    <xf numFmtId="0" fontId="87" fillId="36" borderId="11" xfId="53" applyFont="1" applyFill="1" applyBorder="1" applyAlignment="1">
      <alignment horizontal="right" vertical="center" wrapText="1"/>
      <protection/>
    </xf>
    <xf numFmtId="0" fontId="87" fillId="36" borderId="12" xfId="53" applyFont="1" applyFill="1" applyBorder="1" applyAlignment="1">
      <alignment horizontal="right" vertical="center" wrapText="1"/>
      <protection/>
    </xf>
    <xf numFmtId="0" fontId="87" fillId="36" borderId="14" xfId="53" applyFont="1" applyFill="1" applyBorder="1" applyAlignment="1">
      <alignment horizontal="right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" xfId="53"/>
    <cellStyle name="Normalny 4" xfId="54"/>
    <cellStyle name="Normalny 7" xfId="55"/>
    <cellStyle name="Normalny_Tabela zbiorcza cz.1 (0030-0035)" xfId="56"/>
    <cellStyle name="Normalny_Wzór tabeli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115" zoomScaleSheetLayoutView="115" zoomScalePageLayoutView="0" workbookViewId="0" topLeftCell="A1">
      <selection activeCell="C11" sqref="C11"/>
    </sheetView>
  </sheetViews>
  <sheetFormatPr defaultColWidth="9.140625" defaultRowHeight="15"/>
  <cols>
    <col min="1" max="1" width="10.7109375" style="286" customWidth="1"/>
    <col min="2" max="2" width="55.7109375" style="26" customWidth="1"/>
    <col min="3" max="3" width="15.7109375" style="28" customWidth="1"/>
    <col min="4" max="4" width="9.140625" style="25" customWidth="1"/>
    <col min="5" max="5" width="13.00390625" style="25" bestFit="1" customWidth="1"/>
    <col min="6" max="6" width="12.8515625" style="25" bestFit="1" customWidth="1"/>
    <col min="7" max="16384" width="9.140625" style="25" customWidth="1"/>
  </cols>
  <sheetData>
    <row r="1" spans="1:4" s="19" customFormat="1" ht="57.75" customHeight="1">
      <c r="A1" s="420" t="s">
        <v>604</v>
      </c>
      <c r="B1" s="421"/>
      <c r="C1" s="422"/>
      <c r="D1" s="18"/>
    </row>
    <row r="2" spans="1:4" s="19" customFormat="1" ht="92.25" customHeight="1">
      <c r="A2" s="423" t="s">
        <v>605</v>
      </c>
      <c r="B2" s="424"/>
      <c r="C2" s="425"/>
      <c r="D2" s="20"/>
    </row>
    <row r="3" spans="1:7" s="19" customFormat="1" ht="13.5">
      <c r="A3" s="88" t="s">
        <v>17</v>
      </c>
      <c r="B3" s="88" t="s">
        <v>0</v>
      </c>
      <c r="C3" s="89" t="s">
        <v>19</v>
      </c>
      <c r="D3" s="21"/>
      <c r="G3" s="22"/>
    </row>
    <row r="4" spans="1:3" s="18" customFormat="1" ht="13.5">
      <c r="A4" s="284" t="s">
        <v>3</v>
      </c>
      <c r="B4" s="285" t="s">
        <v>611</v>
      </c>
      <c r="C4" s="308">
        <f>'2. TCPR_b_drogowa'!G6</f>
        <v>0</v>
      </c>
    </row>
    <row r="5" spans="1:3" s="18" customFormat="1" ht="13.5">
      <c r="A5" s="284" t="s">
        <v>4</v>
      </c>
      <c r="B5" s="285" t="s">
        <v>606</v>
      </c>
      <c r="C5" s="308">
        <f>'2. TCPR_b_drogowa'!G127</f>
        <v>0</v>
      </c>
    </row>
    <row r="6" spans="1:3" s="18" customFormat="1" ht="13.5">
      <c r="A6" s="284" t="s">
        <v>5</v>
      </c>
      <c r="B6" s="285" t="s">
        <v>607</v>
      </c>
      <c r="C6" s="308">
        <f>'3. TCPR_b_konstrykcyjna I'!G24</f>
        <v>0</v>
      </c>
    </row>
    <row r="7" spans="1:3" s="18" customFormat="1" ht="13.5">
      <c r="A7" s="284" t="s">
        <v>6</v>
      </c>
      <c r="B7" s="285" t="s">
        <v>608</v>
      </c>
      <c r="C7" s="308">
        <f>'4. TCPR_b_konstrykcyjna II'!G69</f>
        <v>0</v>
      </c>
    </row>
    <row r="8" spans="1:3" s="18" customFormat="1" ht="13.5">
      <c r="A8" s="284" t="s">
        <v>7</v>
      </c>
      <c r="B8" s="285" t="s">
        <v>609</v>
      </c>
      <c r="C8" s="308">
        <f>'5. TCPR_b_konstrykcyjna III'!G36</f>
        <v>0</v>
      </c>
    </row>
    <row r="9" spans="1:3" s="18" customFormat="1" ht="13.5">
      <c r="A9" s="284" t="s">
        <v>219</v>
      </c>
      <c r="B9" s="285" t="s">
        <v>644</v>
      </c>
      <c r="C9" s="308">
        <f>'6. TCPR_b_kanalizacja'!G56</f>
        <v>0</v>
      </c>
    </row>
    <row r="10" spans="1:3" s="18" customFormat="1" ht="13.5">
      <c r="A10" s="284" t="s">
        <v>8</v>
      </c>
      <c r="B10" s="285" t="s">
        <v>610</v>
      </c>
      <c r="C10" s="308">
        <f>'7. TCPR_b_energetyczna'!G240</f>
        <v>0</v>
      </c>
    </row>
    <row r="11" spans="1:6" ht="13.5">
      <c r="A11" s="6"/>
      <c r="B11" s="13" t="s">
        <v>51</v>
      </c>
      <c r="C11" s="309">
        <f>SUM(C4:C10)</f>
        <v>0</v>
      </c>
      <c r="E11" s="34"/>
      <c r="F11" s="34"/>
    </row>
    <row r="12" spans="5:6" ht="13.5">
      <c r="E12" s="34"/>
      <c r="F12" s="34"/>
    </row>
    <row r="13" spans="1:5" ht="13.5">
      <c r="A13" s="427" t="s">
        <v>612</v>
      </c>
      <c r="B13" s="427"/>
      <c r="C13" s="427"/>
      <c r="E13" s="34"/>
    </row>
    <row r="14" spans="1:3" s="288" customFormat="1" ht="60" customHeight="1">
      <c r="A14" s="426" t="s">
        <v>613</v>
      </c>
      <c r="B14" s="426"/>
      <c r="C14" s="426"/>
    </row>
    <row r="15" spans="1:3" s="288" customFormat="1" ht="60" customHeight="1">
      <c r="A15" s="426" t="s">
        <v>614</v>
      </c>
      <c r="B15" s="426"/>
      <c r="C15" s="426"/>
    </row>
    <row r="16" spans="1:3" s="288" customFormat="1" ht="60" customHeight="1">
      <c r="A16" s="426" t="s">
        <v>615</v>
      </c>
      <c r="B16" s="426"/>
      <c r="C16" s="426"/>
    </row>
    <row r="17" spans="1:3" s="288" customFormat="1" ht="60" customHeight="1">
      <c r="A17" s="426" t="s">
        <v>616</v>
      </c>
      <c r="B17" s="426"/>
      <c r="C17" s="426"/>
    </row>
    <row r="18" spans="1:3" s="288" customFormat="1" ht="60" customHeight="1">
      <c r="A18" s="426" t="s">
        <v>617</v>
      </c>
      <c r="B18" s="426"/>
      <c r="C18" s="426"/>
    </row>
    <row r="19" spans="1:3" s="288" customFormat="1" ht="60" customHeight="1">
      <c r="A19" s="426" t="s">
        <v>618</v>
      </c>
      <c r="B19" s="426"/>
      <c r="C19" s="426"/>
    </row>
    <row r="20" spans="1:3" s="288" customFormat="1" ht="60" customHeight="1">
      <c r="A20" s="426" t="s">
        <v>619</v>
      </c>
      <c r="B20" s="426"/>
      <c r="C20" s="426"/>
    </row>
    <row r="21" spans="1:3" s="288" customFormat="1" ht="60" customHeight="1">
      <c r="A21" s="426" t="s">
        <v>620</v>
      </c>
      <c r="B21" s="426"/>
      <c r="C21" s="426"/>
    </row>
    <row r="22" spans="1:3" ht="13.5">
      <c r="A22" s="287"/>
      <c r="B22" s="287"/>
      <c r="C22" s="287"/>
    </row>
    <row r="23" spans="1:3" ht="13.5">
      <c r="A23" s="287"/>
      <c r="B23" s="287"/>
      <c r="C23" s="287"/>
    </row>
    <row r="24" spans="1:3" ht="13.5">
      <c r="A24" s="287"/>
      <c r="B24" s="287"/>
      <c r="C24" s="287"/>
    </row>
    <row r="25" spans="1:3" ht="13.5">
      <c r="A25" s="287"/>
      <c r="B25" s="287"/>
      <c r="C25" s="287"/>
    </row>
    <row r="26" spans="1:3" ht="13.5">
      <c r="A26" s="287"/>
      <c r="B26" s="287"/>
      <c r="C26" s="287"/>
    </row>
    <row r="27" spans="1:3" ht="13.5">
      <c r="A27" s="287"/>
      <c r="B27" s="287"/>
      <c r="C27" s="287"/>
    </row>
    <row r="28" spans="1:3" ht="13.5">
      <c r="A28" s="287"/>
      <c r="B28" s="287"/>
      <c r="C28" s="287"/>
    </row>
  </sheetData>
  <sheetProtection/>
  <mergeCells count="11">
    <mergeCell ref="A21:C21"/>
    <mergeCell ref="A16:C16"/>
    <mergeCell ref="A19:C19"/>
    <mergeCell ref="A20:C20"/>
    <mergeCell ref="A13:C13"/>
    <mergeCell ref="A1:C1"/>
    <mergeCell ref="A2:C2"/>
    <mergeCell ref="A14:C14"/>
    <mergeCell ref="A15:C15"/>
    <mergeCell ref="A17:C17"/>
    <mergeCell ref="A18:C18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view="pageBreakPreview" zoomScale="115" zoomScaleSheetLayoutView="115" zoomScalePageLayoutView="0" workbookViewId="0" topLeftCell="A97">
      <selection activeCell="C103" sqref="C103"/>
    </sheetView>
  </sheetViews>
  <sheetFormatPr defaultColWidth="9.140625" defaultRowHeight="15"/>
  <cols>
    <col min="1" max="1" width="10.7109375" style="33" customWidth="1"/>
    <col min="2" max="2" width="15.7109375" style="27" customWidth="1"/>
    <col min="3" max="3" width="55.7109375" style="26" customWidth="1"/>
    <col min="4" max="4" width="10.7109375" style="27" customWidth="1"/>
    <col min="5" max="6" width="10.7109375" style="28" customWidth="1"/>
    <col min="7" max="7" width="15.7109375" style="28" customWidth="1"/>
    <col min="8" max="9" width="9.140625" style="25" customWidth="1"/>
    <col min="10" max="10" width="12.8515625" style="25" bestFit="1" customWidth="1"/>
    <col min="11" max="16384" width="9.140625" style="25" customWidth="1"/>
  </cols>
  <sheetData>
    <row r="1" spans="1:8" s="19" customFormat="1" ht="57.75" customHeight="1">
      <c r="A1" s="428" t="s">
        <v>224</v>
      </c>
      <c r="B1" s="429"/>
      <c r="C1" s="429"/>
      <c r="D1" s="429"/>
      <c r="E1" s="430"/>
      <c r="F1" s="429"/>
      <c r="G1" s="431"/>
      <c r="H1" s="18"/>
    </row>
    <row r="2" spans="1:8" s="19" customFormat="1" ht="92.25" customHeight="1">
      <c r="A2" s="432" t="s">
        <v>225</v>
      </c>
      <c r="B2" s="433"/>
      <c r="C2" s="433"/>
      <c r="D2" s="433"/>
      <c r="E2" s="434"/>
      <c r="F2" s="433"/>
      <c r="G2" s="435"/>
      <c r="H2" s="20"/>
    </row>
    <row r="3" spans="1:11" s="19" customFormat="1" ht="13.5">
      <c r="A3" s="1" t="s">
        <v>17</v>
      </c>
      <c r="B3" s="1" t="s">
        <v>15</v>
      </c>
      <c r="C3" s="1" t="s">
        <v>0</v>
      </c>
      <c r="D3" s="1" t="s">
        <v>2</v>
      </c>
      <c r="E3" s="11" t="s">
        <v>18</v>
      </c>
      <c r="F3" s="1" t="s">
        <v>1</v>
      </c>
      <c r="G3" s="11" t="s">
        <v>19</v>
      </c>
      <c r="H3" s="21"/>
      <c r="K3" s="22"/>
    </row>
    <row r="4" spans="1:7" s="19" customFormat="1" ht="13.5">
      <c r="A4" s="5" t="s">
        <v>3</v>
      </c>
      <c r="B4" s="5" t="s">
        <v>4</v>
      </c>
      <c r="C4" s="5" t="s">
        <v>5</v>
      </c>
      <c r="D4" s="5" t="s">
        <v>6</v>
      </c>
      <c r="E4" s="5">
        <v>5</v>
      </c>
      <c r="F4" s="5">
        <v>6</v>
      </c>
      <c r="G4" s="5">
        <v>7</v>
      </c>
    </row>
    <row r="5" spans="1:7" s="18" customFormat="1" ht="13.5">
      <c r="A5" s="6" t="s">
        <v>3</v>
      </c>
      <c r="B5" s="7" t="s">
        <v>16</v>
      </c>
      <c r="C5" s="13" t="s">
        <v>10</v>
      </c>
      <c r="D5" s="14" t="s">
        <v>9</v>
      </c>
      <c r="E5" s="15"/>
      <c r="F5" s="16" t="s">
        <v>9</v>
      </c>
      <c r="G5" s="31"/>
    </row>
    <row r="6" spans="1:7" s="18" customFormat="1" ht="13.5">
      <c r="A6" s="62" t="s">
        <v>20</v>
      </c>
      <c r="B6" s="63" t="s">
        <v>16</v>
      </c>
      <c r="C6" s="64" t="s">
        <v>11</v>
      </c>
      <c r="D6" s="65" t="s">
        <v>13</v>
      </c>
      <c r="E6" s="327"/>
      <c r="F6" s="86">
        <v>1</v>
      </c>
      <c r="G6" s="310">
        <f>F6*E6</f>
        <v>0</v>
      </c>
    </row>
    <row r="7" spans="1:7" s="19" customFormat="1" ht="27" customHeight="1">
      <c r="A7" s="66"/>
      <c r="B7" s="67"/>
      <c r="C7" s="68" t="s">
        <v>12</v>
      </c>
      <c r="D7" s="69" t="s">
        <v>13</v>
      </c>
      <c r="E7" s="328"/>
      <c r="F7" s="85">
        <v>1</v>
      </c>
      <c r="G7" s="311"/>
    </row>
    <row r="8" spans="1:7" s="19" customFormat="1" ht="15" customHeight="1">
      <c r="A8" s="1"/>
      <c r="B8" s="9"/>
      <c r="C8" s="3"/>
      <c r="D8" s="2"/>
      <c r="E8" s="329"/>
      <c r="F8" s="8"/>
      <c r="G8" s="312"/>
    </row>
    <row r="9" spans="1:7" s="18" customFormat="1" ht="13.5">
      <c r="A9" s="6" t="s">
        <v>4</v>
      </c>
      <c r="B9" s="7" t="s">
        <v>53</v>
      </c>
      <c r="C9" s="13" t="s">
        <v>14</v>
      </c>
      <c r="D9" s="14" t="s">
        <v>9</v>
      </c>
      <c r="E9" s="330"/>
      <c r="F9" s="16" t="s">
        <v>9</v>
      </c>
      <c r="G9" s="313"/>
    </row>
    <row r="10" spans="1:7" s="18" customFormat="1" ht="32.25" customHeight="1">
      <c r="A10" s="10" t="s">
        <v>54</v>
      </c>
      <c r="B10" s="4" t="s">
        <v>55</v>
      </c>
      <c r="C10" s="37" t="s">
        <v>118</v>
      </c>
      <c r="D10" s="38" t="s">
        <v>9</v>
      </c>
      <c r="E10" s="331"/>
      <c r="F10" s="70" t="s">
        <v>9</v>
      </c>
      <c r="G10" s="314"/>
    </row>
    <row r="11" spans="1:7" s="19" customFormat="1" ht="13.5">
      <c r="A11" s="39" t="s">
        <v>56</v>
      </c>
      <c r="B11" s="40" t="s">
        <v>55</v>
      </c>
      <c r="C11" s="41" t="s">
        <v>57</v>
      </c>
      <c r="D11" s="40" t="s">
        <v>13</v>
      </c>
      <c r="E11" s="332"/>
      <c r="F11" s="82">
        <v>1</v>
      </c>
      <c r="G11" s="310">
        <f>F11*E11</f>
        <v>0</v>
      </c>
    </row>
    <row r="12" spans="1:15" s="19" customFormat="1" ht="13.5">
      <c r="A12" s="12" t="s">
        <v>58</v>
      </c>
      <c r="B12" s="53" t="s">
        <v>55</v>
      </c>
      <c r="C12" s="54" t="s">
        <v>158</v>
      </c>
      <c r="D12" s="53" t="s">
        <v>13</v>
      </c>
      <c r="E12" s="333"/>
      <c r="F12" s="83">
        <v>1</v>
      </c>
      <c r="G12" s="310">
        <f>F12*E12</f>
        <v>0</v>
      </c>
      <c r="M12" s="35"/>
      <c r="O12" s="35"/>
    </row>
    <row r="13" spans="1:16" s="18" customFormat="1" ht="19.5" customHeight="1">
      <c r="A13" s="10" t="s">
        <v>59</v>
      </c>
      <c r="B13" s="4" t="s">
        <v>60</v>
      </c>
      <c r="C13" s="37" t="s">
        <v>61</v>
      </c>
      <c r="D13" s="38" t="s">
        <v>9</v>
      </c>
      <c r="E13" s="334"/>
      <c r="F13" s="70" t="s">
        <v>9</v>
      </c>
      <c r="G13" s="314"/>
      <c r="N13" s="19"/>
      <c r="O13" s="19"/>
      <c r="P13" s="19"/>
    </row>
    <row r="14" spans="1:7" s="19" customFormat="1" ht="27">
      <c r="A14" s="39" t="s">
        <v>62</v>
      </c>
      <c r="B14" s="40" t="s">
        <v>60</v>
      </c>
      <c r="C14" s="41" t="s">
        <v>119</v>
      </c>
      <c r="D14" s="40" t="s">
        <v>50</v>
      </c>
      <c r="E14" s="332"/>
      <c r="F14" s="42">
        <f>0.15*1226.5</f>
        <v>183.975</v>
      </c>
      <c r="G14" s="310">
        <f>F14*E14</f>
        <v>0</v>
      </c>
    </row>
    <row r="15" spans="1:7" s="18" customFormat="1" ht="19.5" customHeight="1">
      <c r="A15" s="10" t="s">
        <v>63</v>
      </c>
      <c r="B15" s="4" t="s">
        <v>64</v>
      </c>
      <c r="C15" s="37" t="s">
        <v>65</v>
      </c>
      <c r="D15" s="38" t="s">
        <v>9</v>
      </c>
      <c r="E15" s="334"/>
      <c r="F15" s="70" t="s">
        <v>9</v>
      </c>
      <c r="G15" s="314"/>
    </row>
    <row r="16" spans="1:7" s="18" customFormat="1" ht="25.5" customHeight="1">
      <c r="A16" s="39" t="s">
        <v>66</v>
      </c>
      <c r="B16" s="40" t="s">
        <v>64</v>
      </c>
      <c r="C16" s="41" t="s">
        <v>133</v>
      </c>
      <c r="D16" s="40" t="s">
        <v>67</v>
      </c>
      <c r="E16" s="332"/>
      <c r="F16" s="42">
        <v>15.5</v>
      </c>
      <c r="G16" s="310">
        <f>F16*E16</f>
        <v>0</v>
      </c>
    </row>
    <row r="17" spans="1:7" s="18" customFormat="1" ht="25.5" customHeight="1">
      <c r="A17" s="39" t="s">
        <v>68</v>
      </c>
      <c r="B17" s="40" t="s">
        <v>64</v>
      </c>
      <c r="C17" s="41" t="s">
        <v>208</v>
      </c>
      <c r="D17" s="40" t="s">
        <v>67</v>
      </c>
      <c r="E17" s="332"/>
      <c r="F17" s="42">
        <v>62.5</v>
      </c>
      <c r="G17" s="310">
        <f>F17*E17</f>
        <v>0</v>
      </c>
    </row>
    <row r="18" spans="1:7" s="19" customFormat="1" ht="13.5">
      <c r="A18" s="39" t="s">
        <v>160</v>
      </c>
      <c r="B18" s="40" t="s">
        <v>64</v>
      </c>
      <c r="C18" s="41" t="s">
        <v>134</v>
      </c>
      <c r="D18" s="40" t="s">
        <v>49</v>
      </c>
      <c r="E18" s="332"/>
      <c r="F18" s="42">
        <f>F19</f>
        <v>8</v>
      </c>
      <c r="G18" s="310">
        <f>F18*E18</f>
        <v>0</v>
      </c>
    </row>
    <row r="19" spans="1:7" s="19" customFormat="1" ht="16.5" customHeight="1">
      <c r="A19" s="56"/>
      <c r="B19" s="57"/>
      <c r="C19" s="49" t="s">
        <v>209</v>
      </c>
      <c r="D19" s="50" t="s">
        <v>49</v>
      </c>
      <c r="E19" s="335"/>
      <c r="F19" s="51">
        <v>8</v>
      </c>
      <c r="G19" s="315"/>
    </row>
    <row r="20" spans="1:7" s="19" customFormat="1" ht="13.5">
      <c r="A20" s="39" t="s">
        <v>69</v>
      </c>
      <c r="B20" s="40" t="s">
        <v>64</v>
      </c>
      <c r="C20" s="41" t="s">
        <v>148</v>
      </c>
      <c r="D20" s="40" t="s">
        <v>13</v>
      </c>
      <c r="E20" s="332"/>
      <c r="F20" s="82">
        <f>F21</f>
        <v>1</v>
      </c>
      <c r="G20" s="310">
        <f>F20*E20</f>
        <v>0</v>
      </c>
    </row>
    <row r="21" spans="1:7" s="19" customFormat="1" ht="16.5" customHeight="1">
      <c r="A21" s="56"/>
      <c r="B21" s="57"/>
      <c r="C21" s="49" t="s">
        <v>210</v>
      </c>
      <c r="D21" s="50" t="s">
        <v>13</v>
      </c>
      <c r="E21" s="335"/>
      <c r="F21" s="84">
        <v>1</v>
      </c>
      <c r="G21" s="315"/>
    </row>
    <row r="22" spans="1:7" s="19" customFormat="1" ht="13.5">
      <c r="A22" s="39" t="s">
        <v>70</v>
      </c>
      <c r="B22" s="40" t="s">
        <v>64</v>
      </c>
      <c r="C22" s="41" t="s">
        <v>149</v>
      </c>
      <c r="D22" s="40" t="s">
        <v>49</v>
      </c>
      <c r="E22" s="332"/>
      <c r="F22" s="42">
        <f>F23</f>
        <v>21</v>
      </c>
      <c r="G22" s="310">
        <f>F22*E22</f>
        <v>0</v>
      </c>
    </row>
    <row r="23" spans="1:7" s="19" customFormat="1" ht="16.5" customHeight="1">
      <c r="A23" s="56"/>
      <c r="B23" s="57"/>
      <c r="C23" s="49" t="s">
        <v>211</v>
      </c>
      <c r="D23" s="50" t="s">
        <v>49</v>
      </c>
      <c r="E23" s="335"/>
      <c r="F23" s="51">
        <v>21</v>
      </c>
      <c r="G23" s="315"/>
    </row>
    <row r="24" spans="1:7" s="19" customFormat="1" ht="13.5">
      <c r="A24" s="39" t="s">
        <v>71</v>
      </c>
      <c r="B24" s="40" t="s">
        <v>64</v>
      </c>
      <c r="C24" s="41" t="s">
        <v>159</v>
      </c>
      <c r="D24" s="40" t="s">
        <v>49</v>
      </c>
      <c r="E24" s="332"/>
      <c r="F24" s="42">
        <f>F25</f>
        <v>117</v>
      </c>
      <c r="G24" s="310">
        <f>F24*E24</f>
        <v>0</v>
      </c>
    </row>
    <row r="25" spans="1:7" s="19" customFormat="1" ht="16.5" customHeight="1">
      <c r="A25" s="56"/>
      <c r="B25" s="57"/>
      <c r="C25" s="49" t="s">
        <v>212</v>
      </c>
      <c r="D25" s="50" t="s">
        <v>49</v>
      </c>
      <c r="E25" s="335"/>
      <c r="F25" s="51">
        <v>117</v>
      </c>
      <c r="G25" s="315"/>
    </row>
    <row r="26" spans="1:7" s="19" customFormat="1" ht="13.5">
      <c r="A26" s="39" t="s">
        <v>207</v>
      </c>
      <c r="B26" s="40" t="s">
        <v>64</v>
      </c>
      <c r="C26" s="41" t="s">
        <v>188</v>
      </c>
      <c r="D26" s="40" t="s">
        <v>189</v>
      </c>
      <c r="E26" s="332"/>
      <c r="F26" s="82">
        <f>F27</f>
        <v>2</v>
      </c>
      <c r="G26" s="310">
        <f>F26*E26</f>
        <v>0</v>
      </c>
    </row>
    <row r="27" spans="1:7" s="19" customFormat="1" ht="16.5" customHeight="1">
      <c r="A27" s="56"/>
      <c r="B27" s="57"/>
      <c r="C27" s="49" t="s">
        <v>213</v>
      </c>
      <c r="D27" s="50" t="s">
        <v>189</v>
      </c>
      <c r="E27" s="335"/>
      <c r="F27" s="84">
        <v>2</v>
      </c>
      <c r="G27" s="315"/>
    </row>
    <row r="28" spans="1:7" s="19" customFormat="1" ht="27">
      <c r="A28" s="39" t="s">
        <v>222</v>
      </c>
      <c r="B28" s="40" t="s">
        <v>64</v>
      </c>
      <c r="C28" s="41" t="s">
        <v>157</v>
      </c>
      <c r="D28" s="40" t="s">
        <v>49</v>
      </c>
      <c r="E28" s="332"/>
      <c r="F28" s="42">
        <v>25</v>
      </c>
      <c r="G28" s="310">
        <f>F28*E28</f>
        <v>0</v>
      </c>
    </row>
    <row r="29" spans="1:7" s="19" customFormat="1" ht="16.5" customHeight="1">
      <c r="A29" s="58"/>
      <c r="B29" s="59"/>
      <c r="C29" s="60"/>
      <c r="D29" s="59"/>
      <c r="E29" s="336"/>
      <c r="F29" s="71"/>
      <c r="G29" s="316"/>
    </row>
    <row r="30" spans="1:7" s="18" customFormat="1" ht="19.5" customHeight="1">
      <c r="A30" s="6" t="s">
        <v>4</v>
      </c>
      <c r="B30" s="7" t="s">
        <v>72</v>
      </c>
      <c r="C30" s="13" t="s">
        <v>73</v>
      </c>
      <c r="D30" s="14" t="s">
        <v>9</v>
      </c>
      <c r="E30" s="330"/>
      <c r="F30" s="16" t="s">
        <v>9</v>
      </c>
      <c r="G30" s="313"/>
    </row>
    <row r="31" spans="1:7" s="18" customFormat="1" ht="19.5" customHeight="1">
      <c r="A31" s="10" t="s">
        <v>21</v>
      </c>
      <c r="B31" s="4" t="s">
        <v>74</v>
      </c>
      <c r="C31" s="37" t="s">
        <v>75</v>
      </c>
      <c r="D31" s="38" t="s">
        <v>9</v>
      </c>
      <c r="E31" s="331"/>
      <c r="F31" s="70" t="s">
        <v>9</v>
      </c>
      <c r="G31" s="314"/>
    </row>
    <row r="32" spans="1:7" s="19" customFormat="1" ht="28.5" customHeight="1">
      <c r="A32" s="39" t="s">
        <v>22</v>
      </c>
      <c r="B32" s="40" t="s">
        <v>74</v>
      </c>
      <c r="C32" s="41" t="s">
        <v>76</v>
      </c>
      <c r="D32" s="40" t="s">
        <v>50</v>
      </c>
      <c r="E32" s="332"/>
      <c r="F32" s="42">
        <v>1422</v>
      </c>
      <c r="G32" s="310">
        <f>F32*E32</f>
        <v>0</v>
      </c>
    </row>
    <row r="33" spans="1:7" s="18" customFormat="1" ht="19.5" customHeight="1">
      <c r="A33" s="10" t="s">
        <v>23</v>
      </c>
      <c r="B33" s="4" t="s">
        <v>77</v>
      </c>
      <c r="C33" s="37" t="s">
        <v>78</v>
      </c>
      <c r="D33" s="38" t="s">
        <v>9</v>
      </c>
      <c r="E33" s="334"/>
      <c r="F33" s="70" t="s">
        <v>9</v>
      </c>
      <c r="G33" s="314"/>
    </row>
    <row r="34" spans="1:7" s="19" customFormat="1" ht="13.5">
      <c r="A34" s="39" t="s">
        <v>24</v>
      </c>
      <c r="B34" s="40" t="s">
        <v>77</v>
      </c>
      <c r="C34" s="41" t="s">
        <v>79</v>
      </c>
      <c r="D34" s="40" t="s">
        <v>50</v>
      </c>
      <c r="E34" s="332"/>
      <c r="F34" s="42">
        <f>F35+F36</f>
        <v>638</v>
      </c>
      <c r="G34" s="310">
        <f>F34*E34</f>
        <v>0</v>
      </c>
    </row>
    <row r="35" spans="1:7" s="19" customFormat="1" ht="13.5">
      <c r="A35" s="17"/>
      <c r="B35" s="43"/>
      <c r="C35" s="77" t="s">
        <v>79</v>
      </c>
      <c r="D35" s="72" t="s">
        <v>50</v>
      </c>
      <c r="E35" s="337"/>
      <c r="F35" s="46">
        <v>250</v>
      </c>
      <c r="G35" s="317"/>
    </row>
    <row r="36" spans="1:10" s="19" customFormat="1" ht="27">
      <c r="A36" s="47"/>
      <c r="B36" s="48"/>
      <c r="C36" s="78" t="s">
        <v>125</v>
      </c>
      <c r="D36" s="57" t="s">
        <v>50</v>
      </c>
      <c r="E36" s="338"/>
      <c r="F36" s="51">
        <f>311+99*0.5+55*0.5</f>
        <v>388</v>
      </c>
      <c r="G36" s="315"/>
      <c r="J36" s="36"/>
    </row>
    <row r="37" spans="1:7" s="19" customFormat="1" ht="13.5">
      <c r="A37" s="58"/>
      <c r="B37" s="59"/>
      <c r="C37" s="60"/>
      <c r="D37" s="59"/>
      <c r="E37" s="339"/>
      <c r="F37" s="71"/>
      <c r="G37" s="316"/>
    </row>
    <row r="38" spans="1:7" s="18" customFormat="1" ht="19.5" customHeight="1">
      <c r="A38" s="6" t="s">
        <v>5</v>
      </c>
      <c r="B38" s="7" t="s">
        <v>80</v>
      </c>
      <c r="C38" s="13" t="s">
        <v>81</v>
      </c>
      <c r="D38" s="14" t="s">
        <v>9</v>
      </c>
      <c r="E38" s="340"/>
      <c r="F38" s="16" t="s">
        <v>9</v>
      </c>
      <c r="G38" s="313"/>
    </row>
    <row r="39" spans="1:7" s="19" customFormat="1" ht="15.75" customHeight="1">
      <c r="A39" s="10" t="s">
        <v>25</v>
      </c>
      <c r="B39" s="4" t="s">
        <v>83</v>
      </c>
      <c r="C39" s="37" t="s">
        <v>84</v>
      </c>
      <c r="D39" s="38" t="s">
        <v>9</v>
      </c>
      <c r="E39" s="334"/>
      <c r="F39" s="70" t="s">
        <v>9</v>
      </c>
      <c r="G39" s="314"/>
    </row>
    <row r="40" spans="1:7" s="19" customFormat="1" ht="27">
      <c r="A40" s="39" t="s">
        <v>26</v>
      </c>
      <c r="B40" s="40" t="s">
        <v>83</v>
      </c>
      <c r="C40" s="41" t="s">
        <v>86</v>
      </c>
      <c r="D40" s="40" t="s">
        <v>67</v>
      </c>
      <c r="E40" s="332"/>
      <c r="F40" s="42">
        <f>SUM(F41:F41)</f>
        <v>151</v>
      </c>
      <c r="G40" s="310">
        <f>F40*E40</f>
        <v>0</v>
      </c>
    </row>
    <row r="41" spans="1:7" s="19" customFormat="1" ht="16.5" customHeight="1">
      <c r="A41" s="47"/>
      <c r="B41" s="48"/>
      <c r="C41" s="49" t="s">
        <v>132</v>
      </c>
      <c r="D41" s="50" t="s">
        <v>67</v>
      </c>
      <c r="E41" s="335"/>
      <c r="F41" s="52">
        <f>F61+F70+F76</f>
        <v>151</v>
      </c>
      <c r="G41" s="318"/>
    </row>
    <row r="42" spans="1:7" s="18" customFormat="1" ht="29.25" customHeight="1">
      <c r="A42" s="10" t="s">
        <v>27</v>
      </c>
      <c r="B42" s="4" t="s">
        <v>88</v>
      </c>
      <c r="C42" s="37" t="s">
        <v>89</v>
      </c>
      <c r="D42" s="38" t="s">
        <v>9</v>
      </c>
      <c r="E42" s="334"/>
      <c r="F42" s="70" t="s">
        <v>9</v>
      </c>
      <c r="G42" s="314"/>
    </row>
    <row r="43" spans="1:7" s="19" customFormat="1" ht="27">
      <c r="A43" s="39" t="s">
        <v>28</v>
      </c>
      <c r="B43" s="40" t="s">
        <v>88</v>
      </c>
      <c r="C43" s="41" t="s">
        <v>178</v>
      </c>
      <c r="D43" s="40" t="s">
        <v>67</v>
      </c>
      <c r="E43" s="332"/>
      <c r="F43" s="42">
        <f>SUM(F44:F45)</f>
        <v>44</v>
      </c>
      <c r="G43" s="310">
        <f>F43*E43</f>
        <v>0</v>
      </c>
    </row>
    <row r="44" spans="1:7" s="19" customFormat="1" ht="16.5" customHeight="1">
      <c r="A44" s="17"/>
      <c r="B44" s="43"/>
      <c r="C44" s="44" t="s">
        <v>131</v>
      </c>
      <c r="D44" s="45" t="s">
        <v>67</v>
      </c>
      <c r="E44" s="341"/>
      <c r="F44" s="46">
        <v>28</v>
      </c>
      <c r="G44" s="317"/>
    </row>
    <row r="45" spans="1:7" s="19" customFormat="1" ht="13.5">
      <c r="A45" s="47"/>
      <c r="B45" s="48"/>
      <c r="C45" s="75" t="s">
        <v>187</v>
      </c>
      <c r="D45" s="50" t="s">
        <v>67</v>
      </c>
      <c r="E45" s="335"/>
      <c r="F45" s="51">
        <v>16</v>
      </c>
      <c r="G45" s="315"/>
    </row>
    <row r="46" spans="1:7" s="19" customFormat="1" ht="27">
      <c r="A46" s="39" t="s">
        <v>29</v>
      </c>
      <c r="B46" s="40" t="s">
        <v>88</v>
      </c>
      <c r="C46" s="41" t="s">
        <v>91</v>
      </c>
      <c r="D46" s="40" t="s">
        <v>67</v>
      </c>
      <c r="E46" s="332"/>
      <c r="F46" s="42">
        <f>SUM(F47:F47)</f>
        <v>83</v>
      </c>
      <c r="G46" s="310">
        <f>F46*E46</f>
        <v>0</v>
      </c>
    </row>
    <row r="47" spans="1:7" s="19" customFormat="1" ht="16.5" customHeight="1">
      <c r="A47" s="17"/>
      <c r="B47" s="43"/>
      <c r="C47" s="44" t="s">
        <v>128</v>
      </c>
      <c r="D47" s="45" t="s">
        <v>67</v>
      </c>
      <c r="E47" s="341"/>
      <c r="F47" s="46">
        <v>83</v>
      </c>
      <c r="G47" s="317"/>
    </row>
    <row r="48" spans="1:7" s="19" customFormat="1" ht="27">
      <c r="A48" s="39" t="s">
        <v>47</v>
      </c>
      <c r="B48" s="40" t="s">
        <v>88</v>
      </c>
      <c r="C48" s="41" t="s">
        <v>121</v>
      </c>
      <c r="D48" s="40" t="s">
        <v>67</v>
      </c>
      <c r="E48" s="332"/>
      <c r="F48" s="42">
        <f>F49+F50</f>
        <v>149</v>
      </c>
      <c r="G48" s="310">
        <f>F48*E48</f>
        <v>0</v>
      </c>
    </row>
    <row r="49" spans="1:7" s="19" customFormat="1" ht="16.5" customHeight="1">
      <c r="A49" s="17"/>
      <c r="B49" s="43"/>
      <c r="C49" s="44" t="s">
        <v>127</v>
      </c>
      <c r="D49" s="45" t="s">
        <v>67</v>
      </c>
      <c r="E49" s="341"/>
      <c r="F49" s="46">
        <v>80</v>
      </c>
      <c r="G49" s="317"/>
    </row>
    <row r="50" spans="1:7" s="19" customFormat="1" ht="16.5" customHeight="1">
      <c r="A50" s="17"/>
      <c r="B50" s="43"/>
      <c r="C50" s="44" t="s">
        <v>129</v>
      </c>
      <c r="D50" s="45" t="s">
        <v>67</v>
      </c>
      <c r="E50" s="341"/>
      <c r="F50" s="46">
        <v>69</v>
      </c>
      <c r="G50" s="317"/>
    </row>
    <row r="51" spans="1:7" s="19" customFormat="1" ht="27">
      <c r="A51" s="39" t="s">
        <v>214</v>
      </c>
      <c r="B51" s="40" t="s">
        <v>88</v>
      </c>
      <c r="C51" s="41" t="s">
        <v>126</v>
      </c>
      <c r="D51" s="40" t="s">
        <v>67</v>
      </c>
      <c r="E51" s="332"/>
      <c r="F51" s="42">
        <f>SUM(F52:F54)</f>
        <v>329.5</v>
      </c>
      <c r="G51" s="310">
        <f>F51*E51</f>
        <v>0</v>
      </c>
    </row>
    <row r="52" spans="1:10" s="19" customFormat="1" ht="16.5" customHeight="1">
      <c r="A52" s="17"/>
      <c r="B52" s="43"/>
      <c r="C52" s="44" t="s">
        <v>177</v>
      </c>
      <c r="D52" s="45" t="s">
        <v>67</v>
      </c>
      <c r="E52" s="341"/>
      <c r="F52" s="46">
        <v>212</v>
      </c>
      <c r="G52" s="317"/>
      <c r="J52" s="79"/>
    </row>
    <row r="53" spans="1:10" s="19" customFormat="1" ht="16.5" customHeight="1">
      <c r="A53" s="17"/>
      <c r="B53" s="43"/>
      <c r="C53" s="74" t="s">
        <v>223</v>
      </c>
      <c r="D53" s="45" t="s">
        <v>67</v>
      </c>
      <c r="E53" s="341"/>
      <c r="F53" s="46">
        <v>55</v>
      </c>
      <c r="G53" s="317"/>
      <c r="J53" s="79"/>
    </row>
    <row r="54" spans="1:7" s="19" customFormat="1" ht="16.5" customHeight="1">
      <c r="A54" s="47"/>
      <c r="B54" s="48"/>
      <c r="C54" s="75" t="s">
        <v>187</v>
      </c>
      <c r="D54" s="50" t="s">
        <v>67</v>
      </c>
      <c r="E54" s="335"/>
      <c r="F54" s="51">
        <v>62.5</v>
      </c>
      <c r="G54" s="315"/>
    </row>
    <row r="55" spans="1:7" s="18" customFormat="1" ht="29.25" customHeight="1">
      <c r="A55" s="10" t="s">
        <v>162</v>
      </c>
      <c r="B55" s="4" t="s">
        <v>161</v>
      </c>
      <c r="C55" s="37" t="s">
        <v>122</v>
      </c>
      <c r="D55" s="38" t="s">
        <v>9</v>
      </c>
      <c r="E55" s="334"/>
      <c r="F55" s="70" t="s">
        <v>9</v>
      </c>
      <c r="G55" s="314"/>
    </row>
    <row r="56" spans="1:7" s="19" customFormat="1" ht="27">
      <c r="A56" s="39" t="s">
        <v>163</v>
      </c>
      <c r="B56" s="40" t="s">
        <v>161</v>
      </c>
      <c r="C56" s="41" t="s">
        <v>123</v>
      </c>
      <c r="D56" s="40" t="s">
        <v>67</v>
      </c>
      <c r="E56" s="332"/>
      <c r="F56" s="42">
        <f>SUM(F57:F57)</f>
        <v>746</v>
      </c>
      <c r="G56" s="310">
        <f>F56*E56</f>
        <v>0</v>
      </c>
    </row>
    <row r="57" spans="1:7" s="19" customFormat="1" ht="16.5" customHeight="1">
      <c r="A57" s="17"/>
      <c r="B57" s="43"/>
      <c r="C57" s="44" t="s">
        <v>120</v>
      </c>
      <c r="D57" s="45" t="s">
        <v>67</v>
      </c>
      <c r="E57" s="341"/>
      <c r="F57" s="46">
        <v>746</v>
      </c>
      <c r="G57" s="317"/>
    </row>
    <row r="58" spans="1:7" s="19" customFormat="1" ht="27">
      <c r="A58" s="39" t="s">
        <v>164</v>
      </c>
      <c r="B58" s="40" t="s">
        <v>161</v>
      </c>
      <c r="C58" s="41" t="s">
        <v>124</v>
      </c>
      <c r="D58" s="40" t="s">
        <v>67</v>
      </c>
      <c r="E58" s="332"/>
      <c r="F58" s="42">
        <f>SUM(F59:F59)</f>
        <v>700</v>
      </c>
      <c r="G58" s="310">
        <f>F58*E58</f>
        <v>0</v>
      </c>
    </row>
    <row r="59" spans="1:7" s="19" customFormat="1" ht="16.5" customHeight="1">
      <c r="A59" s="17"/>
      <c r="B59" s="43"/>
      <c r="C59" s="44" t="s">
        <v>120</v>
      </c>
      <c r="D59" s="45" t="s">
        <v>67</v>
      </c>
      <c r="E59" s="341"/>
      <c r="F59" s="46">
        <v>700</v>
      </c>
      <c r="G59" s="317"/>
    </row>
    <row r="60" spans="1:7" s="18" customFormat="1" ht="19.5" customHeight="1">
      <c r="A60" s="10" t="s">
        <v>165</v>
      </c>
      <c r="B60" s="4" t="s">
        <v>92</v>
      </c>
      <c r="C60" s="37" t="s">
        <v>52</v>
      </c>
      <c r="D60" s="38" t="s">
        <v>9</v>
      </c>
      <c r="E60" s="334"/>
      <c r="F60" s="70" t="s">
        <v>9</v>
      </c>
      <c r="G60" s="314"/>
    </row>
    <row r="61" spans="1:7" s="19" customFormat="1" ht="27">
      <c r="A61" s="39" t="s">
        <v>166</v>
      </c>
      <c r="B61" s="40" t="s">
        <v>92</v>
      </c>
      <c r="C61" s="41" t="s">
        <v>179</v>
      </c>
      <c r="D61" s="40" t="s">
        <v>67</v>
      </c>
      <c r="E61" s="332"/>
      <c r="F61" s="42">
        <f>SUM(F62:F63)</f>
        <v>44</v>
      </c>
      <c r="G61" s="310">
        <f>F61*E61</f>
        <v>0</v>
      </c>
    </row>
    <row r="62" spans="1:7" s="19" customFormat="1" ht="16.5" customHeight="1">
      <c r="A62" s="17"/>
      <c r="B62" s="43"/>
      <c r="C62" s="44" t="s">
        <v>131</v>
      </c>
      <c r="D62" s="45" t="s">
        <v>67</v>
      </c>
      <c r="E62" s="341"/>
      <c r="F62" s="46">
        <v>28</v>
      </c>
      <c r="G62" s="317"/>
    </row>
    <row r="63" spans="1:7" s="19" customFormat="1" ht="13.5">
      <c r="A63" s="47"/>
      <c r="B63" s="48"/>
      <c r="C63" s="75" t="s">
        <v>187</v>
      </c>
      <c r="D63" s="50" t="s">
        <v>67</v>
      </c>
      <c r="E63" s="335"/>
      <c r="F63" s="51">
        <v>16</v>
      </c>
      <c r="G63" s="315"/>
    </row>
    <row r="64" spans="1:7" s="19" customFormat="1" ht="16.5" customHeight="1">
      <c r="A64" s="58"/>
      <c r="B64" s="59"/>
      <c r="C64" s="60"/>
      <c r="D64" s="59"/>
      <c r="E64" s="339"/>
      <c r="F64" s="71"/>
      <c r="G64" s="316"/>
    </row>
    <row r="65" spans="1:7" s="18" customFormat="1" ht="19.5" customHeight="1">
      <c r="A65" s="6" t="s">
        <v>6</v>
      </c>
      <c r="B65" s="7" t="s">
        <v>93</v>
      </c>
      <c r="C65" s="13" t="s">
        <v>48</v>
      </c>
      <c r="D65" s="14" t="s">
        <v>9</v>
      </c>
      <c r="E65" s="340"/>
      <c r="F65" s="16" t="s">
        <v>9</v>
      </c>
      <c r="G65" s="313"/>
    </row>
    <row r="66" spans="1:7" s="18" customFormat="1" ht="19.5" customHeight="1">
      <c r="A66" s="10" t="s">
        <v>30</v>
      </c>
      <c r="B66" s="4" t="s">
        <v>135</v>
      </c>
      <c r="C66" s="37" t="s">
        <v>136</v>
      </c>
      <c r="D66" s="38" t="s">
        <v>9</v>
      </c>
      <c r="E66" s="334"/>
      <c r="F66" s="70" t="s">
        <v>9</v>
      </c>
      <c r="G66" s="314"/>
    </row>
    <row r="67" spans="1:7" s="19" customFormat="1" ht="13.5">
      <c r="A67" s="39" t="s">
        <v>31</v>
      </c>
      <c r="B67" s="40" t="s">
        <v>94</v>
      </c>
      <c r="C67" s="41" t="s">
        <v>137</v>
      </c>
      <c r="D67" s="40" t="s">
        <v>67</v>
      </c>
      <c r="E67" s="342"/>
      <c r="F67" s="42">
        <f>SUM(F68:F68)</f>
        <v>16</v>
      </c>
      <c r="G67" s="310">
        <f>F67*E67</f>
        <v>0</v>
      </c>
    </row>
    <row r="68" spans="1:7" s="19" customFormat="1" ht="13.5">
      <c r="A68" s="17"/>
      <c r="B68" s="43"/>
      <c r="C68" s="44" t="s">
        <v>138</v>
      </c>
      <c r="D68" s="45" t="s">
        <v>67</v>
      </c>
      <c r="E68" s="343"/>
      <c r="F68" s="51">
        <v>16</v>
      </c>
      <c r="G68" s="319"/>
    </row>
    <row r="69" spans="1:7" s="18" customFormat="1" ht="19.5" customHeight="1">
      <c r="A69" s="10" t="s">
        <v>32</v>
      </c>
      <c r="B69" s="4" t="s">
        <v>95</v>
      </c>
      <c r="C69" s="37" t="s">
        <v>96</v>
      </c>
      <c r="D69" s="38" t="s">
        <v>9</v>
      </c>
      <c r="E69" s="334"/>
      <c r="F69" s="70" t="s">
        <v>9</v>
      </c>
      <c r="G69" s="314"/>
    </row>
    <row r="70" spans="1:7" s="19" customFormat="1" ht="27">
      <c r="A70" s="39" t="s">
        <v>33</v>
      </c>
      <c r="B70" s="40" t="s">
        <v>95</v>
      </c>
      <c r="C70" s="41" t="s">
        <v>97</v>
      </c>
      <c r="D70" s="40" t="s">
        <v>67</v>
      </c>
      <c r="E70" s="332"/>
      <c r="F70" s="42">
        <f>SUM(F71:F72)</f>
        <v>50</v>
      </c>
      <c r="G70" s="310">
        <f>F70*E70</f>
        <v>0</v>
      </c>
    </row>
    <row r="71" spans="1:7" s="19" customFormat="1" ht="16.5" customHeight="1">
      <c r="A71" s="17"/>
      <c r="B71" s="43"/>
      <c r="C71" s="44" t="s">
        <v>131</v>
      </c>
      <c r="D71" s="45" t="s">
        <v>67</v>
      </c>
      <c r="E71" s="341"/>
      <c r="F71" s="46">
        <v>34</v>
      </c>
      <c r="G71" s="317"/>
    </row>
    <row r="72" spans="1:7" s="19" customFormat="1" ht="13.5">
      <c r="A72" s="47"/>
      <c r="B72" s="48"/>
      <c r="C72" s="75" t="s">
        <v>187</v>
      </c>
      <c r="D72" s="50" t="s">
        <v>67</v>
      </c>
      <c r="E72" s="335"/>
      <c r="F72" s="51">
        <v>16</v>
      </c>
      <c r="G72" s="315"/>
    </row>
    <row r="73" spans="1:7" s="18" customFormat="1" ht="19.5" customHeight="1">
      <c r="A73" s="10" t="s">
        <v>82</v>
      </c>
      <c r="B73" s="4" t="s">
        <v>205</v>
      </c>
      <c r="C73" s="37" t="s">
        <v>206</v>
      </c>
      <c r="D73" s="38" t="s">
        <v>9</v>
      </c>
      <c r="E73" s="334"/>
      <c r="F73" s="70" t="s">
        <v>9</v>
      </c>
      <c r="G73" s="314"/>
    </row>
    <row r="74" spans="1:7" s="18" customFormat="1" ht="25.5" customHeight="1">
      <c r="A74" s="39" t="s">
        <v>85</v>
      </c>
      <c r="B74" s="53" t="s">
        <v>205</v>
      </c>
      <c r="C74" s="41" t="s">
        <v>176</v>
      </c>
      <c r="D74" s="40" t="s">
        <v>67</v>
      </c>
      <c r="E74" s="332"/>
      <c r="F74" s="42">
        <v>15</v>
      </c>
      <c r="G74" s="310">
        <f>F74*E74</f>
        <v>0</v>
      </c>
    </row>
    <row r="75" spans="1:7" s="18" customFormat="1" ht="19.5" customHeight="1">
      <c r="A75" s="10" t="s">
        <v>87</v>
      </c>
      <c r="B75" s="4" t="s">
        <v>168</v>
      </c>
      <c r="C75" s="37" t="s">
        <v>130</v>
      </c>
      <c r="D75" s="38" t="s">
        <v>9</v>
      </c>
      <c r="E75" s="334"/>
      <c r="F75" s="70" t="s">
        <v>9</v>
      </c>
      <c r="G75" s="314"/>
    </row>
    <row r="76" spans="1:7" s="19" customFormat="1" ht="27">
      <c r="A76" s="39" t="s">
        <v>90</v>
      </c>
      <c r="B76" s="40" t="s">
        <v>168</v>
      </c>
      <c r="C76" s="41" t="s">
        <v>180</v>
      </c>
      <c r="D76" s="40" t="s">
        <v>67</v>
      </c>
      <c r="E76" s="332"/>
      <c r="F76" s="42">
        <f>SUM(F77:F78)</f>
        <v>57</v>
      </c>
      <c r="G76" s="310">
        <f>F76*E76</f>
        <v>0</v>
      </c>
    </row>
    <row r="77" spans="1:7" s="19" customFormat="1" ht="13.5">
      <c r="A77" s="17"/>
      <c r="B77" s="43"/>
      <c r="C77" s="44" t="s">
        <v>131</v>
      </c>
      <c r="D77" s="45" t="s">
        <v>67</v>
      </c>
      <c r="E77" s="341"/>
      <c r="F77" s="46">
        <v>41</v>
      </c>
      <c r="G77" s="317"/>
    </row>
    <row r="78" spans="1:7" s="19" customFormat="1" ht="13.5">
      <c r="A78" s="47"/>
      <c r="B78" s="48"/>
      <c r="C78" s="75" t="s">
        <v>187</v>
      </c>
      <c r="D78" s="50" t="s">
        <v>67</v>
      </c>
      <c r="E78" s="335"/>
      <c r="F78" s="51">
        <v>16</v>
      </c>
      <c r="G78" s="315"/>
    </row>
    <row r="79" spans="1:7" s="18" customFormat="1" ht="13.5">
      <c r="A79" s="10" t="s">
        <v>215</v>
      </c>
      <c r="B79" s="4" t="s">
        <v>98</v>
      </c>
      <c r="C79" s="37" t="s">
        <v>141</v>
      </c>
      <c r="D79" s="38" t="s">
        <v>9</v>
      </c>
      <c r="E79" s="334"/>
      <c r="F79" s="70" t="s">
        <v>9</v>
      </c>
      <c r="G79" s="314"/>
    </row>
    <row r="80" spans="1:7" s="73" customFormat="1" ht="27">
      <c r="A80" s="39" t="s">
        <v>217</v>
      </c>
      <c r="B80" s="40" t="s">
        <v>98</v>
      </c>
      <c r="C80" s="41" t="s">
        <v>181</v>
      </c>
      <c r="D80" s="40" t="s">
        <v>67</v>
      </c>
      <c r="E80" s="332"/>
      <c r="F80" s="42">
        <f>SUM(F81:F82)</f>
        <v>249.5</v>
      </c>
      <c r="G80" s="310">
        <f>F80*E80</f>
        <v>0</v>
      </c>
    </row>
    <row r="81" spans="1:12" s="73" customFormat="1" ht="13.5">
      <c r="A81" s="44"/>
      <c r="B81" s="44"/>
      <c r="C81" s="74" t="s">
        <v>182</v>
      </c>
      <c r="D81" s="45" t="s">
        <v>67</v>
      </c>
      <c r="E81" s="344"/>
      <c r="F81" s="46">
        <v>187</v>
      </c>
      <c r="G81" s="320"/>
      <c r="L81" s="80"/>
    </row>
    <row r="82" spans="1:7" s="73" customFormat="1" ht="13.5">
      <c r="A82" s="44"/>
      <c r="B82" s="44"/>
      <c r="C82" s="74" t="s">
        <v>187</v>
      </c>
      <c r="D82" s="45" t="s">
        <v>67</v>
      </c>
      <c r="E82" s="345"/>
      <c r="F82" s="46">
        <v>62.5</v>
      </c>
      <c r="G82" s="321"/>
    </row>
    <row r="83" spans="1:7" s="19" customFormat="1" ht="27">
      <c r="A83" s="39" t="s">
        <v>216</v>
      </c>
      <c r="B83" s="40" t="s">
        <v>98</v>
      </c>
      <c r="C83" s="41" t="s">
        <v>99</v>
      </c>
      <c r="D83" s="40" t="s">
        <v>67</v>
      </c>
      <c r="E83" s="342"/>
      <c r="F83" s="42">
        <f>F85+F86+F84</f>
        <v>189</v>
      </c>
      <c r="G83" s="310">
        <f>F83*E83</f>
        <v>0</v>
      </c>
    </row>
    <row r="84" spans="1:7" s="19" customFormat="1" ht="13.5">
      <c r="A84" s="17"/>
      <c r="B84" s="43"/>
      <c r="C84" s="61" t="s">
        <v>167</v>
      </c>
      <c r="D84" s="45" t="s">
        <v>67</v>
      </c>
      <c r="E84" s="346"/>
      <c r="F84" s="46">
        <v>37</v>
      </c>
      <c r="G84" s="322"/>
    </row>
    <row r="85" spans="1:7" s="19" customFormat="1" ht="13.5">
      <c r="A85" s="17"/>
      <c r="B85" s="43"/>
      <c r="C85" s="44" t="s">
        <v>128</v>
      </c>
      <c r="D85" s="45" t="s">
        <v>67</v>
      </c>
      <c r="E85" s="343"/>
      <c r="F85" s="87">
        <v>83</v>
      </c>
      <c r="G85" s="323"/>
    </row>
    <row r="86" spans="1:7" s="19" customFormat="1" ht="13.5">
      <c r="A86" s="47"/>
      <c r="B86" s="48"/>
      <c r="C86" s="49" t="s">
        <v>129</v>
      </c>
      <c r="D86" s="50" t="s">
        <v>67</v>
      </c>
      <c r="E86" s="347"/>
      <c r="F86" s="51">
        <v>69</v>
      </c>
      <c r="G86" s="324"/>
    </row>
    <row r="87" spans="1:7" s="19" customFormat="1" ht="13.5">
      <c r="A87" s="39" t="s">
        <v>218</v>
      </c>
      <c r="B87" s="40" t="s">
        <v>98</v>
      </c>
      <c r="C87" s="41" t="s">
        <v>139</v>
      </c>
      <c r="D87" s="40" t="s">
        <v>67</v>
      </c>
      <c r="E87" s="342"/>
      <c r="F87" s="42">
        <f>F88</f>
        <v>75</v>
      </c>
      <c r="G87" s="310">
        <f>F87*E87</f>
        <v>0</v>
      </c>
    </row>
    <row r="88" spans="1:7" s="19" customFormat="1" ht="13.5">
      <c r="A88" s="47"/>
      <c r="B88" s="48"/>
      <c r="C88" s="49" t="s">
        <v>140</v>
      </c>
      <c r="D88" s="50" t="s">
        <v>67</v>
      </c>
      <c r="E88" s="347"/>
      <c r="F88" s="51">
        <v>75</v>
      </c>
      <c r="G88" s="324"/>
    </row>
    <row r="89" spans="1:7" s="19" customFormat="1" ht="13.5">
      <c r="A89" s="58"/>
      <c r="B89" s="59"/>
      <c r="C89" s="60"/>
      <c r="D89" s="59"/>
      <c r="E89" s="339"/>
      <c r="F89" s="71"/>
      <c r="G89" s="316"/>
    </row>
    <row r="90" spans="1:7" s="18" customFormat="1" ht="19.5" customHeight="1">
      <c r="A90" s="6" t="s">
        <v>7</v>
      </c>
      <c r="B90" s="7" t="s">
        <v>100</v>
      </c>
      <c r="C90" s="13" t="s">
        <v>101</v>
      </c>
      <c r="D90" s="14" t="s">
        <v>9</v>
      </c>
      <c r="E90" s="340"/>
      <c r="F90" s="16" t="s">
        <v>9</v>
      </c>
      <c r="G90" s="313"/>
    </row>
    <row r="91" spans="1:7" s="18" customFormat="1" ht="19.5" customHeight="1">
      <c r="A91" s="10" t="s">
        <v>34</v>
      </c>
      <c r="B91" s="4" t="s">
        <v>102</v>
      </c>
      <c r="C91" s="37" t="s">
        <v>103</v>
      </c>
      <c r="D91" s="38" t="s">
        <v>9</v>
      </c>
      <c r="E91" s="334"/>
      <c r="F91" s="70" t="s">
        <v>9</v>
      </c>
      <c r="G91" s="314"/>
    </row>
    <row r="92" spans="1:7" s="19" customFormat="1" ht="27">
      <c r="A92" s="39" t="s">
        <v>169</v>
      </c>
      <c r="B92" s="40" t="s">
        <v>102</v>
      </c>
      <c r="C92" s="41" t="s">
        <v>104</v>
      </c>
      <c r="D92" s="40" t="s">
        <v>67</v>
      </c>
      <c r="E92" s="332"/>
      <c r="F92" s="42">
        <v>300</v>
      </c>
      <c r="G92" s="310">
        <f>F92*E92</f>
        <v>0</v>
      </c>
    </row>
    <row r="93" spans="1:7" s="23" customFormat="1" ht="13.5">
      <c r="A93" s="58"/>
      <c r="B93" s="59"/>
      <c r="C93" s="60"/>
      <c r="D93" s="59"/>
      <c r="E93" s="339"/>
      <c r="F93" s="71"/>
      <c r="G93" s="316"/>
    </row>
    <row r="94" spans="1:7" s="18" customFormat="1" ht="19.5" customHeight="1">
      <c r="A94" s="6" t="s">
        <v>219</v>
      </c>
      <c r="B94" s="7" t="s">
        <v>105</v>
      </c>
      <c r="C94" s="13" t="s">
        <v>106</v>
      </c>
      <c r="D94" s="14" t="s">
        <v>9</v>
      </c>
      <c r="E94" s="340"/>
      <c r="F94" s="16" t="s">
        <v>9</v>
      </c>
      <c r="G94" s="313"/>
    </row>
    <row r="95" spans="1:7" s="24" customFormat="1" ht="19.5" customHeight="1">
      <c r="A95" s="10" t="s">
        <v>35</v>
      </c>
      <c r="B95" s="4" t="s">
        <v>107</v>
      </c>
      <c r="C95" s="37" t="s">
        <v>108</v>
      </c>
      <c r="D95" s="38" t="s">
        <v>9</v>
      </c>
      <c r="E95" s="334"/>
      <c r="F95" s="70" t="s">
        <v>9</v>
      </c>
      <c r="G95" s="314"/>
    </row>
    <row r="96" spans="1:7" s="23" customFormat="1" ht="13.5">
      <c r="A96" s="39" t="s">
        <v>36</v>
      </c>
      <c r="B96" s="40" t="s">
        <v>107</v>
      </c>
      <c r="C96" s="41" t="s">
        <v>183</v>
      </c>
      <c r="D96" s="43" t="s">
        <v>67</v>
      </c>
      <c r="E96" s="348"/>
      <c r="F96" s="42">
        <f>SUM(F97)</f>
        <v>100</v>
      </c>
      <c r="G96" s="310">
        <f>F96*E96</f>
        <v>0</v>
      </c>
    </row>
    <row r="97" spans="1:7" s="23" customFormat="1" ht="13.5">
      <c r="A97" s="17"/>
      <c r="B97" s="43"/>
      <c r="C97" s="74" t="s">
        <v>184</v>
      </c>
      <c r="D97" s="43" t="s">
        <v>67</v>
      </c>
      <c r="E97" s="337"/>
      <c r="F97" s="46">
        <v>100</v>
      </c>
      <c r="G97" s="325"/>
    </row>
    <row r="98" spans="1:7" s="23" customFormat="1" ht="13.5">
      <c r="A98" s="39" t="s">
        <v>197</v>
      </c>
      <c r="B98" s="40" t="s">
        <v>107</v>
      </c>
      <c r="C98" s="41" t="s">
        <v>185</v>
      </c>
      <c r="D98" s="40" t="s">
        <v>67</v>
      </c>
      <c r="E98" s="349"/>
      <c r="F98" s="42">
        <f>SUM(F99)</f>
        <v>75</v>
      </c>
      <c r="G98" s="310">
        <f>F98*E98</f>
        <v>0</v>
      </c>
    </row>
    <row r="99" spans="1:7" s="23" customFormat="1" ht="13.5">
      <c r="A99" s="47"/>
      <c r="B99" s="48"/>
      <c r="C99" s="75" t="s">
        <v>186</v>
      </c>
      <c r="D99" s="48" t="s">
        <v>67</v>
      </c>
      <c r="E99" s="338"/>
      <c r="F99" s="51">
        <v>75</v>
      </c>
      <c r="G99" s="326"/>
    </row>
    <row r="100" spans="1:7" s="18" customFormat="1" ht="19.5" customHeight="1">
      <c r="A100" s="10" t="s">
        <v>37</v>
      </c>
      <c r="B100" s="4" t="s">
        <v>151</v>
      </c>
      <c r="C100" s="37" t="s">
        <v>110</v>
      </c>
      <c r="D100" s="38" t="s">
        <v>9</v>
      </c>
      <c r="E100" s="334"/>
      <c r="F100" s="70" t="s">
        <v>9</v>
      </c>
      <c r="G100" s="314"/>
    </row>
    <row r="101" spans="1:7" s="18" customFormat="1" ht="19.5" customHeight="1">
      <c r="A101" s="12" t="s">
        <v>199</v>
      </c>
      <c r="B101" s="53" t="s">
        <v>151</v>
      </c>
      <c r="C101" s="54" t="s">
        <v>202</v>
      </c>
      <c r="D101" s="76" t="s">
        <v>198</v>
      </c>
      <c r="E101" s="350"/>
      <c r="F101" s="83">
        <v>4</v>
      </c>
      <c r="G101" s="310">
        <f>F101*E101</f>
        <v>0</v>
      </c>
    </row>
    <row r="102" spans="1:7" s="18" customFormat="1" ht="19.5" customHeight="1">
      <c r="A102" s="12" t="s">
        <v>200</v>
      </c>
      <c r="B102" s="53" t="s">
        <v>151</v>
      </c>
      <c r="C102" s="54" t="s">
        <v>201</v>
      </c>
      <c r="D102" s="76" t="s">
        <v>198</v>
      </c>
      <c r="E102" s="350"/>
      <c r="F102" s="83">
        <v>6</v>
      </c>
      <c r="G102" s="310">
        <f>F102*E102</f>
        <v>0</v>
      </c>
    </row>
    <row r="103" spans="1:7" s="19" customFormat="1" ht="13.5">
      <c r="A103" s="12" t="s">
        <v>203</v>
      </c>
      <c r="B103" s="40" t="s">
        <v>151</v>
      </c>
      <c r="C103" s="41" t="s">
        <v>625</v>
      </c>
      <c r="D103" s="43" t="s">
        <v>13</v>
      </c>
      <c r="E103" s="348"/>
      <c r="F103" s="82">
        <v>2</v>
      </c>
      <c r="G103" s="310">
        <f>F103*E103</f>
        <v>0</v>
      </c>
    </row>
    <row r="104" spans="1:7" s="19" customFormat="1" ht="13.5">
      <c r="A104" s="12" t="s">
        <v>204</v>
      </c>
      <c r="B104" s="40" t="s">
        <v>151</v>
      </c>
      <c r="C104" s="54" t="s">
        <v>145</v>
      </c>
      <c r="D104" s="53" t="s">
        <v>13</v>
      </c>
      <c r="E104" s="333"/>
      <c r="F104" s="83">
        <v>2</v>
      </c>
      <c r="G104" s="310">
        <f>F104*E104</f>
        <v>0</v>
      </c>
    </row>
    <row r="105" spans="1:7" s="19" customFormat="1" ht="16.5" customHeight="1">
      <c r="A105" s="12" t="s">
        <v>221</v>
      </c>
      <c r="B105" s="40" t="s">
        <v>151</v>
      </c>
      <c r="C105" s="41" t="s">
        <v>156</v>
      </c>
      <c r="D105" s="40" t="s">
        <v>13</v>
      </c>
      <c r="E105" s="332"/>
      <c r="F105" s="82">
        <v>3</v>
      </c>
      <c r="G105" s="310">
        <f>F105*E105</f>
        <v>0</v>
      </c>
    </row>
    <row r="106" spans="1:7" s="18" customFormat="1" ht="19.5" customHeight="1">
      <c r="A106" s="10" t="s">
        <v>38</v>
      </c>
      <c r="B106" s="4" t="s">
        <v>142</v>
      </c>
      <c r="C106" s="37" t="s">
        <v>143</v>
      </c>
      <c r="D106" s="38" t="s">
        <v>9</v>
      </c>
      <c r="E106" s="334"/>
      <c r="F106" s="70" t="s">
        <v>9</v>
      </c>
      <c r="G106" s="314"/>
    </row>
    <row r="107" spans="1:8" s="19" customFormat="1" ht="13.5">
      <c r="A107" s="12" t="s">
        <v>39</v>
      </c>
      <c r="B107" s="53" t="s">
        <v>142</v>
      </c>
      <c r="C107" s="54" t="s">
        <v>144</v>
      </c>
      <c r="D107" s="53" t="s">
        <v>49</v>
      </c>
      <c r="E107" s="333"/>
      <c r="F107" s="55">
        <v>8</v>
      </c>
      <c r="G107" s="310">
        <f>F107*E107</f>
        <v>0</v>
      </c>
      <c r="H107" s="19" t="s">
        <v>147</v>
      </c>
    </row>
    <row r="108" spans="1:7" s="19" customFormat="1" ht="13.5">
      <c r="A108" s="12" t="s">
        <v>170</v>
      </c>
      <c r="B108" s="53" t="s">
        <v>109</v>
      </c>
      <c r="C108" s="54" t="s">
        <v>146</v>
      </c>
      <c r="D108" s="53" t="s">
        <v>13</v>
      </c>
      <c r="E108" s="333"/>
      <c r="F108" s="83">
        <v>2</v>
      </c>
      <c r="G108" s="310">
        <f>F108*E108</f>
        <v>0</v>
      </c>
    </row>
    <row r="109" spans="1:7" s="19" customFormat="1" ht="16.5" customHeight="1">
      <c r="A109" s="58"/>
      <c r="B109" s="59"/>
      <c r="C109" s="60"/>
      <c r="D109" s="59"/>
      <c r="E109" s="339"/>
      <c r="F109" s="71"/>
      <c r="G109" s="316"/>
    </row>
    <row r="110" spans="1:7" s="18" customFormat="1" ht="19.5" customHeight="1">
      <c r="A110" s="6" t="s">
        <v>8</v>
      </c>
      <c r="B110" s="7" t="s">
        <v>111</v>
      </c>
      <c r="C110" s="13" t="s">
        <v>112</v>
      </c>
      <c r="D110" s="14" t="s">
        <v>9</v>
      </c>
      <c r="E110" s="340"/>
      <c r="F110" s="16" t="s">
        <v>9</v>
      </c>
      <c r="G110" s="313"/>
    </row>
    <row r="111" spans="1:8" s="18" customFormat="1" ht="19.5" customHeight="1">
      <c r="A111" s="10" t="s">
        <v>40</v>
      </c>
      <c r="B111" s="4" t="s">
        <v>113</v>
      </c>
      <c r="C111" s="37" t="s">
        <v>114</v>
      </c>
      <c r="D111" s="38" t="s">
        <v>9</v>
      </c>
      <c r="E111" s="334"/>
      <c r="F111" s="70" t="s">
        <v>9</v>
      </c>
      <c r="G111" s="314"/>
      <c r="H111" s="24"/>
    </row>
    <row r="112" spans="1:8" s="19" customFormat="1" ht="27">
      <c r="A112" s="39" t="s">
        <v>42</v>
      </c>
      <c r="B112" s="40" t="s">
        <v>113</v>
      </c>
      <c r="C112" s="41" t="s">
        <v>226</v>
      </c>
      <c r="D112" s="40" t="s">
        <v>49</v>
      </c>
      <c r="E112" s="332"/>
      <c r="F112" s="42">
        <f>F113</f>
        <v>63</v>
      </c>
      <c r="G112" s="310">
        <f>F112*E112</f>
        <v>0</v>
      </c>
      <c r="H112" s="23"/>
    </row>
    <row r="113" spans="1:8" s="19" customFormat="1" ht="16.5" customHeight="1">
      <c r="A113" s="17"/>
      <c r="B113" s="43"/>
      <c r="C113" s="44" t="s">
        <v>171</v>
      </c>
      <c r="D113" s="72" t="s">
        <v>49</v>
      </c>
      <c r="E113" s="337"/>
      <c r="F113" s="46">
        <f>63</f>
        <v>63</v>
      </c>
      <c r="G113" s="325"/>
      <c r="H113" s="23"/>
    </row>
    <row r="114" spans="1:7" s="19" customFormat="1" ht="27">
      <c r="A114" s="39" t="s">
        <v>172</v>
      </c>
      <c r="B114" s="40" t="s">
        <v>113</v>
      </c>
      <c r="C114" s="41" t="s">
        <v>173</v>
      </c>
      <c r="D114" s="40" t="s">
        <v>49</v>
      </c>
      <c r="E114" s="332"/>
      <c r="F114" s="42">
        <f>SUM(F115:F115)</f>
        <v>257</v>
      </c>
      <c r="G114" s="310">
        <f>F114*E114</f>
        <v>0</v>
      </c>
    </row>
    <row r="115" spans="1:8" s="19" customFormat="1" ht="13.5">
      <c r="A115" s="47"/>
      <c r="B115" s="48"/>
      <c r="C115" s="49" t="s">
        <v>174</v>
      </c>
      <c r="D115" s="57" t="s">
        <v>49</v>
      </c>
      <c r="E115" s="338"/>
      <c r="F115" s="51">
        <v>257</v>
      </c>
      <c r="G115" s="326"/>
      <c r="H115" s="36"/>
    </row>
    <row r="116" spans="1:7" s="18" customFormat="1" ht="19.5" customHeight="1">
      <c r="A116" s="10" t="s">
        <v>41</v>
      </c>
      <c r="B116" s="4" t="s">
        <v>115</v>
      </c>
      <c r="C116" s="37" t="s">
        <v>116</v>
      </c>
      <c r="D116" s="38" t="s">
        <v>9</v>
      </c>
      <c r="E116" s="334"/>
      <c r="F116" s="70" t="s">
        <v>9</v>
      </c>
      <c r="G116" s="314"/>
    </row>
    <row r="117" spans="1:7" s="19" customFormat="1" ht="27">
      <c r="A117" s="39" t="s">
        <v>43</v>
      </c>
      <c r="B117" s="40" t="s">
        <v>115</v>
      </c>
      <c r="C117" s="41" t="s">
        <v>117</v>
      </c>
      <c r="D117" s="40" t="s">
        <v>49</v>
      </c>
      <c r="E117" s="332"/>
      <c r="F117" s="42">
        <f>SUM(F118:F118)</f>
        <v>91</v>
      </c>
      <c r="G117" s="310">
        <f>F117*E117</f>
        <v>0</v>
      </c>
    </row>
    <row r="118" spans="1:7" s="19" customFormat="1" ht="16.5" customHeight="1">
      <c r="A118" s="47"/>
      <c r="B118" s="48"/>
      <c r="C118" s="49" t="s">
        <v>150</v>
      </c>
      <c r="D118" s="50" t="s">
        <v>49</v>
      </c>
      <c r="E118" s="335"/>
      <c r="F118" s="52">
        <v>91</v>
      </c>
      <c r="G118" s="325"/>
    </row>
    <row r="119" spans="1:7" s="19" customFormat="1" ht="16.5" customHeight="1">
      <c r="A119" s="58"/>
      <c r="B119" s="59"/>
      <c r="C119" s="60"/>
      <c r="D119" s="59"/>
      <c r="E119" s="339"/>
      <c r="F119" s="71"/>
      <c r="G119" s="316"/>
    </row>
    <row r="120" spans="1:7" s="19" customFormat="1" ht="16.5" customHeight="1">
      <c r="A120" s="6" t="s">
        <v>44</v>
      </c>
      <c r="B120" s="7" t="s">
        <v>190</v>
      </c>
      <c r="C120" s="13" t="s">
        <v>191</v>
      </c>
      <c r="D120" s="14"/>
      <c r="E120" s="340"/>
      <c r="F120" s="16"/>
      <c r="G120" s="313"/>
    </row>
    <row r="121" spans="1:7" s="19" customFormat="1" ht="16.5" customHeight="1">
      <c r="A121" s="10" t="s">
        <v>45</v>
      </c>
      <c r="B121" s="4" t="s">
        <v>192</v>
      </c>
      <c r="C121" s="37" t="s">
        <v>193</v>
      </c>
      <c r="D121" s="38"/>
      <c r="E121" s="334"/>
      <c r="F121" s="70"/>
      <c r="G121" s="314"/>
    </row>
    <row r="122" spans="1:7" s="19" customFormat="1" ht="13.5">
      <c r="A122" s="39" t="s">
        <v>46</v>
      </c>
      <c r="B122" s="40" t="s">
        <v>192</v>
      </c>
      <c r="C122" s="41" t="s">
        <v>220</v>
      </c>
      <c r="D122" s="40" t="s">
        <v>13</v>
      </c>
      <c r="E122" s="332"/>
      <c r="F122" s="82">
        <v>11</v>
      </c>
      <c r="G122" s="310">
        <f>F122*E122</f>
        <v>0</v>
      </c>
    </row>
    <row r="123" spans="1:7" s="19" customFormat="1" ht="13.5">
      <c r="A123" s="58"/>
      <c r="B123" s="59"/>
      <c r="C123" s="60"/>
      <c r="D123" s="59"/>
      <c r="E123" s="339"/>
      <c r="F123" s="71"/>
      <c r="G123" s="316"/>
    </row>
    <row r="124" spans="1:7" s="19" customFormat="1" ht="16.5" customHeight="1">
      <c r="A124" s="6" t="s">
        <v>194</v>
      </c>
      <c r="B124" s="7" t="s">
        <v>152</v>
      </c>
      <c r="C124" s="13" t="s">
        <v>153</v>
      </c>
      <c r="D124" s="14" t="s">
        <v>9</v>
      </c>
      <c r="E124" s="340"/>
      <c r="F124" s="16" t="s">
        <v>9</v>
      </c>
      <c r="G124" s="313"/>
    </row>
    <row r="125" spans="1:7" s="19" customFormat="1" ht="16.5" customHeight="1">
      <c r="A125" s="10" t="s">
        <v>195</v>
      </c>
      <c r="B125" s="4" t="s">
        <v>154</v>
      </c>
      <c r="C125" s="37" t="s">
        <v>155</v>
      </c>
      <c r="D125" s="38" t="s">
        <v>9</v>
      </c>
      <c r="E125" s="334"/>
      <c r="F125" s="70" t="s">
        <v>9</v>
      </c>
      <c r="G125" s="314"/>
    </row>
    <row r="126" spans="1:7" s="19" customFormat="1" ht="16.5" customHeight="1">
      <c r="A126" s="39" t="s">
        <v>196</v>
      </c>
      <c r="B126" s="53" t="s">
        <v>154</v>
      </c>
      <c r="C126" s="41" t="s">
        <v>175</v>
      </c>
      <c r="D126" s="40" t="s">
        <v>13</v>
      </c>
      <c r="E126" s="332"/>
      <c r="F126" s="82">
        <v>1</v>
      </c>
      <c r="G126" s="310">
        <f>F126*E126</f>
        <v>0</v>
      </c>
    </row>
    <row r="127" spans="1:10" ht="13.5">
      <c r="A127" s="6"/>
      <c r="B127" s="6"/>
      <c r="C127" s="13"/>
      <c r="D127" s="14"/>
      <c r="E127" s="81"/>
      <c r="F127" s="30" t="s">
        <v>51</v>
      </c>
      <c r="G127" s="29">
        <f>SUM(G6:G126)</f>
        <v>0</v>
      </c>
      <c r="J127" s="34"/>
    </row>
    <row r="128" ht="13.5">
      <c r="J128" s="34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4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Normal="115" zoomScaleSheetLayoutView="100" zoomScalePageLayoutView="0" workbookViewId="0" topLeftCell="A1">
      <selection activeCell="G25" sqref="G25"/>
    </sheetView>
  </sheetViews>
  <sheetFormatPr defaultColWidth="9.140625" defaultRowHeight="15"/>
  <cols>
    <col min="1" max="1" width="6.7109375" style="111" customWidth="1"/>
    <col min="2" max="2" width="15.7109375" style="129" customWidth="1"/>
    <col min="3" max="3" width="55.7109375" style="129" customWidth="1"/>
    <col min="4" max="4" width="10.7109375" style="130" customWidth="1"/>
    <col min="5" max="5" width="10.7109375" style="129" customWidth="1"/>
    <col min="6" max="6" width="10.7109375" style="131" customWidth="1"/>
    <col min="7" max="7" width="15.7109375" style="0" customWidth="1"/>
  </cols>
  <sheetData>
    <row r="1" spans="1:7" s="19" customFormat="1" ht="57.75" customHeight="1">
      <c r="A1" s="438" t="s">
        <v>227</v>
      </c>
      <c r="B1" s="438"/>
      <c r="C1" s="438"/>
      <c r="D1" s="438"/>
      <c r="E1" s="439"/>
      <c r="F1" s="438"/>
      <c r="G1" s="438"/>
    </row>
    <row r="2" spans="1:7" s="19" customFormat="1" ht="92.25" customHeight="1">
      <c r="A2" s="440" t="s">
        <v>228</v>
      </c>
      <c r="B2" s="440"/>
      <c r="C2" s="440"/>
      <c r="D2" s="440"/>
      <c r="E2" s="441"/>
      <c r="F2" s="440"/>
      <c r="G2" s="440"/>
    </row>
    <row r="3" spans="1:10" s="19" customFormat="1" ht="13.5">
      <c r="A3" s="88" t="s">
        <v>17</v>
      </c>
      <c r="B3" s="88" t="s">
        <v>15</v>
      </c>
      <c r="C3" s="88" t="s">
        <v>0</v>
      </c>
      <c r="D3" s="88" t="s">
        <v>2</v>
      </c>
      <c r="E3" s="89" t="s">
        <v>18</v>
      </c>
      <c r="F3" s="88" t="s">
        <v>1</v>
      </c>
      <c r="G3" s="89" t="s">
        <v>19</v>
      </c>
      <c r="J3" s="22"/>
    </row>
    <row r="4" spans="1:7" s="19" customFormat="1" ht="13.5">
      <c r="A4" s="90" t="s">
        <v>3</v>
      </c>
      <c r="B4" s="90" t="s">
        <v>4</v>
      </c>
      <c r="C4" s="90" t="s">
        <v>5</v>
      </c>
      <c r="D4" s="90" t="s">
        <v>6</v>
      </c>
      <c r="E4" s="90" t="s">
        <v>7</v>
      </c>
      <c r="F4" s="90" t="s">
        <v>219</v>
      </c>
      <c r="G4" s="90" t="s">
        <v>8</v>
      </c>
    </row>
    <row r="5" spans="1:7" s="93" customFormat="1" ht="14.25">
      <c r="A5" s="91" t="s">
        <v>3</v>
      </c>
      <c r="B5" s="92" t="s">
        <v>229</v>
      </c>
      <c r="C5" s="442" t="s">
        <v>14</v>
      </c>
      <c r="D5" s="442" t="s">
        <v>9</v>
      </c>
      <c r="E5" s="442"/>
      <c r="F5" s="442" t="s">
        <v>9</v>
      </c>
      <c r="G5" s="442"/>
    </row>
    <row r="6" spans="1:7" s="93" customFormat="1" ht="14.25">
      <c r="A6" s="94" t="s">
        <v>20</v>
      </c>
      <c r="B6" s="95" t="s">
        <v>230</v>
      </c>
      <c r="C6" s="96" t="s">
        <v>231</v>
      </c>
      <c r="D6" s="97"/>
      <c r="E6" s="97"/>
      <c r="F6" s="97"/>
      <c r="G6" s="98"/>
    </row>
    <row r="7" spans="1:7" s="104" customFormat="1" ht="27">
      <c r="A7" s="99" t="s">
        <v>232</v>
      </c>
      <c r="B7" s="100" t="s">
        <v>230</v>
      </c>
      <c r="C7" s="101" t="s">
        <v>233</v>
      </c>
      <c r="D7" s="102" t="s">
        <v>13</v>
      </c>
      <c r="E7" s="351"/>
      <c r="F7" s="103">
        <v>1</v>
      </c>
      <c r="G7" s="351">
        <f>F7*E7</f>
        <v>0</v>
      </c>
    </row>
    <row r="8" spans="1:7" s="104" customFormat="1" ht="14.25">
      <c r="A8" s="105"/>
      <c r="B8" s="106"/>
      <c r="C8" s="107" t="s">
        <v>234</v>
      </c>
      <c r="D8" s="108"/>
      <c r="E8" s="108"/>
      <c r="F8" s="109"/>
      <c r="G8" s="110"/>
    </row>
    <row r="9" spans="1:7" s="104" customFormat="1" ht="14.25">
      <c r="A9" s="91" t="s">
        <v>4</v>
      </c>
      <c r="B9" s="92" t="s">
        <v>235</v>
      </c>
      <c r="C9" s="442" t="s">
        <v>236</v>
      </c>
      <c r="D9" s="442"/>
      <c r="E9" s="442"/>
      <c r="F9" s="442"/>
      <c r="G9" s="442"/>
    </row>
    <row r="10" spans="1:8" s="104" customFormat="1" ht="14.25">
      <c r="A10" s="99" t="s">
        <v>21</v>
      </c>
      <c r="B10" s="100" t="s">
        <v>237</v>
      </c>
      <c r="C10" s="101" t="s">
        <v>238</v>
      </c>
      <c r="D10" s="102" t="s">
        <v>239</v>
      </c>
      <c r="E10" s="351"/>
      <c r="F10" s="103">
        <v>15158.74</v>
      </c>
      <c r="G10" s="351">
        <f>F10*E10</f>
        <v>0</v>
      </c>
      <c r="H10" s="111"/>
    </row>
    <row r="11" spans="1:8" s="104" customFormat="1" ht="14.25">
      <c r="A11" s="105"/>
      <c r="B11" s="112"/>
      <c r="C11" s="113" t="s">
        <v>234</v>
      </c>
      <c r="D11" s="108" t="s">
        <v>239</v>
      </c>
      <c r="E11" s="108"/>
      <c r="F11" s="109">
        <v>15158.74</v>
      </c>
      <c r="G11" s="110"/>
      <c r="H11" s="111"/>
    </row>
    <row r="12" spans="1:8" s="104" customFormat="1" ht="14.25">
      <c r="A12" s="99" t="s">
        <v>23</v>
      </c>
      <c r="B12" s="100" t="s">
        <v>240</v>
      </c>
      <c r="C12" s="101" t="s">
        <v>241</v>
      </c>
      <c r="D12" s="102" t="s">
        <v>198</v>
      </c>
      <c r="E12" s="351"/>
      <c r="F12" s="114">
        <f>F13</f>
        <v>155</v>
      </c>
      <c r="G12" s="351">
        <f>F12*E12</f>
        <v>0</v>
      </c>
      <c r="H12" s="111"/>
    </row>
    <row r="13" spans="1:8" s="104" customFormat="1" ht="14.25">
      <c r="A13" s="105"/>
      <c r="B13" s="112"/>
      <c r="C13" s="113" t="s">
        <v>242</v>
      </c>
      <c r="D13" s="108" t="s">
        <v>198</v>
      </c>
      <c r="E13" s="115"/>
      <c r="F13" s="116">
        <v>155</v>
      </c>
      <c r="G13" s="110"/>
      <c r="H13" s="111"/>
    </row>
    <row r="14" spans="1:8" s="104" customFormat="1" ht="14.25">
      <c r="A14" s="91" t="s">
        <v>5</v>
      </c>
      <c r="B14" s="92" t="s">
        <v>243</v>
      </c>
      <c r="C14" s="442" t="s">
        <v>244</v>
      </c>
      <c r="D14" s="442"/>
      <c r="E14" s="442"/>
      <c r="F14" s="442"/>
      <c r="G14" s="442"/>
      <c r="H14" s="111"/>
    </row>
    <row r="15" spans="1:8" s="104" customFormat="1" ht="14.25">
      <c r="A15" s="94" t="s">
        <v>25</v>
      </c>
      <c r="B15" s="95" t="s">
        <v>245</v>
      </c>
      <c r="C15" s="117" t="s">
        <v>246</v>
      </c>
      <c r="D15" s="117"/>
      <c r="E15" s="117"/>
      <c r="F15" s="117"/>
      <c r="G15" s="118"/>
      <c r="H15" s="111"/>
    </row>
    <row r="16" spans="1:8" s="104" customFormat="1" ht="15">
      <c r="A16" s="119" t="s">
        <v>26</v>
      </c>
      <c r="B16" s="100" t="s">
        <v>247</v>
      </c>
      <c r="C16" s="120" t="s">
        <v>248</v>
      </c>
      <c r="D16" s="102" t="s">
        <v>249</v>
      </c>
      <c r="E16" s="351"/>
      <c r="F16" s="103">
        <v>145.78</v>
      </c>
      <c r="G16" s="351">
        <f>F16*E16</f>
        <v>0</v>
      </c>
      <c r="H16" s="111"/>
    </row>
    <row r="17" spans="1:8" s="104" customFormat="1" ht="15">
      <c r="A17" s="121"/>
      <c r="B17" s="122"/>
      <c r="C17" s="123" t="s">
        <v>250</v>
      </c>
      <c r="D17" s="124" t="s">
        <v>251</v>
      </c>
      <c r="E17" s="124"/>
      <c r="F17" s="125">
        <v>145.78</v>
      </c>
      <c r="G17" s="126"/>
      <c r="H17" s="111"/>
    </row>
    <row r="18" spans="1:8" s="104" customFormat="1" ht="15">
      <c r="A18" s="121"/>
      <c r="B18" s="122"/>
      <c r="C18" s="123" t="s">
        <v>252</v>
      </c>
      <c r="D18" s="124" t="s">
        <v>253</v>
      </c>
      <c r="E18" s="124"/>
      <c r="F18" s="125">
        <v>520.65</v>
      </c>
      <c r="G18" s="126"/>
      <c r="H18" s="111"/>
    </row>
    <row r="19" spans="1:8" s="104" customFormat="1" ht="14.25">
      <c r="A19" s="121"/>
      <c r="B19" s="122"/>
      <c r="C19" s="123" t="s">
        <v>254</v>
      </c>
      <c r="D19" s="124" t="s">
        <v>198</v>
      </c>
      <c r="E19" s="124"/>
      <c r="F19" s="125">
        <v>136</v>
      </c>
      <c r="G19" s="126"/>
      <c r="H19" s="111"/>
    </row>
    <row r="20" spans="1:8" s="104" customFormat="1" ht="14.25">
      <c r="A20" s="127"/>
      <c r="B20" s="128"/>
      <c r="C20" s="113" t="s">
        <v>255</v>
      </c>
      <c r="D20" s="108" t="s">
        <v>256</v>
      </c>
      <c r="E20" s="108"/>
      <c r="F20" s="109">
        <v>165.72</v>
      </c>
      <c r="G20" s="110"/>
      <c r="H20" s="111"/>
    </row>
    <row r="21" spans="1:8" s="104" customFormat="1" ht="13.5" customHeight="1">
      <c r="A21" s="91" t="s">
        <v>6</v>
      </c>
      <c r="B21" s="92" t="s">
        <v>257</v>
      </c>
      <c r="C21" s="442" t="s">
        <v>258</v>
      </c>
      <c r="D21" s="442"/>
      <c r="E21" s="442"/>
      <c r="F21" s="442"/>
      <c r="G21" s="442"/>
      <c r="H21" s="111"/>
    </row>
    <row r="22" spans="1:8" s="104" customFormat="1" ht="13.5" customHeight="1">
      <c r="A22" s="99" t="s">
        <v>30</v>
      </c>
      <c r="B22" s="100" t="s">
        <v>259</v>
      </c>
      <c r="C22" s="120" t="s">
        <v>260</v>
      </c>
      <c r="D22" s="102" t="s">
        <v>256</v>
      </c>
      <c r="E22" s="351"/>
      <c r="F22" s="103">
        <f>F23</f>
        <v>87.41</v>
      </c>
      <c r="G22" s="351">
        <f>F22*E22</f>
        <v>0</v>
      </c>
      <c r="H22" s="111"/>
    </row>
    <row r="23" spans="1:8" s="104" customFormat="1" ht="13.5" customHeight="1">
      <c r="A23" s="105"/>
      <c r="B23" s="112"/>
      <c r="C23" s="107" t="s">
        <v>261</v>
      </c>
      <c r="D23" s="108" t="s">
        <v>256</v>
      </c>
      <c r="E23" s="108"/>
      <c r="F23" s="109">
        <f>40.76+46.65</f>
        <v>87.41</v>
      </c>
      <c r="G23" s="110"/>
      <c r="H23" s="111"/>
    </row>
    <row r="24" spans="1:7" ht="14.25">
      <c r="A24" s="6"/>
      <c r="B24" s="7"/>
      <c r="C24" s="436" t="s">
        <v>51</v>
      </c>
      <c r="D24" s="437"/>
      <c r="E24" s="437"/>
      <c r="F24" s="437"/>
      <c r="G24" s="352">
        <f>SUM(G7,G10,G12,G16,G22)</f>
        <v>0</v>
      </c>
    </row>
    <row r="25" spans="1:6" s="104" customFormat="1" ht="13.5" customHeight="1">
      <c r="A25" s="111"/>
      <c r="B25" s="129"/>
      <c r="C25" s="129"/>
      <c r="D25" s="130"/>
      <c r="E25" s="129"/>
      <c r="F25" s="131"/>
    </row>
    <row r="26" ht="14.25">
      <c r="B26" s="130"/>
    </row>
  </sheetData>
  <sheetProtection/>
  <mergeCells count="7">
    <mergeCell ref="C24:F24"/>
    <mergeCell ref="A1:G1"/>
    <mergeCell ref="A2:G2"/>
    <mergeCell ref="C5:G5"/>
    <mergeCell ref="C9:G9"/>
    <mergeCell ref="C14:G14"/>
    <mergeCell ref="C21:G21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115" zoomScaleNormal="115" zoomScaleSheetLayoutView="115" zoomScalePageLayoutView="0" workbookViewId="0" topLeftCell="A40">
      <selection activeCell="A65" sqref="A65:G68"/>
    </sheetView>
  </sheetViews>
  <sheetFormatPr defaultColWidth="9.140625" defaultRowHeight="15"/>
  <cols>
    <col min="1" max="1" width="6.7109375" style="129" customWidth="1"/>
    <col min="2" max="2" width="15.7109375" style="129" customWidth="1"/>
    <col min="3" max="3" width="55.7109375" style="129" customWidth="1"/>
    <col min="4" max="4" width="10.7109375" style="130" customWidth="1"/>
    <col min="5" max="5" width="10.7109375" style="203" customWidth="1"/>
    <col min="6" max="6" width="10.7109375" style="131" customWidth="1"/>
    <col min="7" max="7" width="15.7109375" style="204" customWidth="1"/>
  </cols>
  <sheetData>
    <row r="1" spans="1:7" s="19" customFormat="1" ht="57.75" customHeight="1">
      <c r="A1" s="438" t="s">
        <v>224</v>
      </c>
      <c r="B1" s="438"/>
      <c r="C1" s="438"/>
      <c r="D1" s="438"/>
      <c r="E1" s="439"/>
      <c r="F1" s="438"/>
      <c r="G1" s="438"/>
    </row>
    <row r="2" spans="1:7" s="19" customFormat="1" ht="92.25" customHeight="1">
      <c r="A2" s="440" t="s">
        <v>262</v>
      </c>
      <c r="B2" s="440"/>
      <c r="C2" s="440"/>
      <c r="D2" s="440"/>
      <c r="E2" s="441"/>
      <c r="F2" s="440"/>
      <c r="G2" s="440"/>
    </row>
    <row r="3" spans="1:9" s="19" customFormat="1" ht="13.5">
      <c r="A3" s="88" t="s">
        <v>17</v>
      </c>
      <c r="B3" s="88" t="s">
        <v>15</v>
      </c>
      <c r="C3" s="88" t="s">
        <v>0</v>
      </c>
      <c r="D3" s="88" t="s">
        <v>2</v>
      </c>
      <c r="E3" s="89" t="s">
        <v>18</v>
      </c>
      <c r="F3" s="88" t="s">
        <v>1</v>
      </c>
      <c r="G3" s="89" t="s">
        <v>19</v>
      </c>
      <c r="I3" s="22"/>
    </row>
    <row r="4" spans="1:7" s="19" customFormat="1" ht="13.5">
      <c r="A4" s="132" t="s">
        <v>3</v>
      </c>
      <c r="B4" s="132" t="s">
        <v>4</v>
      </c>
      <c r="C4" s="132" t="s">
        <v>5</v>
      </c>
      <c r="D4" s="132" t="s">
        <v>6</v>
      </c>
      <c r="E4" s="132">
        <v>5</v>
      </c>
      <c r="F4" s="132" t="s">
        <v>219</v>
      </c>
      <c r="G4" s="132" t="s">
        <v>8</v>
      </c>
    </row>
    <row r="5" spans="1:7" s="93" customFormat="1" ht="14.25">
      <c r="A5" s="6" t="s">
        <v>3</v>
      </c>
      <c r="B5" s="7" t="s">
        <v>229</v>
      </c>
      <c r="C5" s="443" t="s">
        <v>14</v>
      </c>
      <c r="D5" s="444" t="s">
        <v>9</v>
      </c>
      <c r="E5" s="444"/>
      <c r="F5" s="444" t="s">
        <v>9</v>
      </c>
      <c r="G5" s="445"/>
    </row>
    <row r="6" spans="1:7" s="93" customFormat="1" ht="14.25">
      <c r="A6" s="133" t="s">
        <v>20</v>
      </c>
      <c r="B6" s="134" t="s">
        <v>230</v>
      </c>
      <c r="C6" s="135" t="s">
        <v>231</v>
      </c>
      <c r="D6" s="136" t="s">
        <v>13</v>
      </c>
      <c r="E6" s="353"/>
      <c r="F6" s="137">
        <v>1</v>
      </c>
      <c r="G6" s="353">
        <f>F6*E6</f>
        <v>0</v>
      </c>
    </row>
    <row r="7" spans="1:7" s="104" customFormat="1" ht="14.25">
      <c r="A7" s="138"/>
      <c r="B7" s="139"/>
      <c r="C7" s="140" t="s">
        <v>233</v>
      </c>
      <c r="D7" s="140"/>
      <c r="E7" s="141"/>
      <c r="F7" s="139"/>
      <c r="G7" s="142"/>
    </row>
    <row r="8" spans="1:7" s="104" customFormat="1" ht="14.25">
      <c r="A8" s="138"/>
      <c r="B8" s="140"/>
      <c r="C8" s="143" t="s">
        <v>263</v>
      </c>
      <c r="D8" s="144" t="s">
        <v>13</v>
      </c>
      <c r="E8" s="145"/>
      <c r="F8" s="146">
        <v>1</v>
      </c>
      <c r="G8" s="142"/>
    </row>
    <row r="9" spans="1:7" s="104" customFormat="1" ht="14.25">
      <c r="A9" s="147"/>
      <c r="B9" s="148"/>
      <c r="C9" s="149" t="s">
        <v>264</v>
      </c>
      <c r="D9" s="150" t="s">
        <v>13</v>
      </c>
      <c r="E9" s="151"/>
      <c r="F9" s="152">
        <v>1</v>
      </c>
      <c r="G9" s="153"/>
    </row>
    <row r="10" spans="1:7" s="104" customFormat="1" ht="15">
      <c r="A10" s="133" t="s">
        <v>59</v>
      </c>
      <c r="B10" s="134" t="s">
        <v>265</v>
      </c>
      <c r="C10" s="154" t="s">
        <v>266</v>
      </c>
      <c r="D10" s="136" t="s">
        <v>267</v>
      </c>
      <c r="E10" s="353"/>
      <c r="F10" s="137">
        <f>SUM(F11:F14)</f>
        <v>134.538</v>
      </c>
      <c r="G10" s="353">
        <f>F10*E10</f>
        <v>0</v>
      </c>
    </row>
    <row r="11" spans="1:7" s="104" customFormat="1" ht="15">
      <c r="A11" s="155"/>
      <c r="B11" s="156"/>
      <c r="C11" s="143" t="s">
        <v>268</v>
      </c>
      <c r="D11" s="144" t="s">
        <v>269</v>
      </c>
      <c r="E11" s="145"/>
      <c r="F11" s="157">
        <f>0.8*58.03</f>
        <v>46.42400000000001</v>
      </c>
      <c r="G11" s="142"/>
    </row>
    <row r="12" spans="1:7" s="104" customFormat="1" ht="15">
      <c r="A12" s="155"/>
      <c r="B12" s="158"/>
      <c r="C12" s="143" t="s">
        <v>270</v>
      </c>
      <c r="D12" s="144" t="s">
        <v>269</v>
      </c>
      <c r="E12" s="145"/>
      <c r="F12" s="157">
        <f>3*1.3*1.625</f>
        <v>6.3375</v>
      </c>
      <c r="G12" s="142"/>
    </row>
    <row r="13" spans="1:7" s="104" customFormat="1" ht="15">
      <c r="A13" s="155"/>
      <c r="B13" s="158"/>
      <c r="C13" s="143" t="s">
        <v>271</v>
      </c>
      <c r="D13" s="144" t="s">
        <v>269</v>
      </c>
      <c r="E13" s="145"/>
      <c r="F13" s="157">
        <f>1.3*58.03</f>
        <v>75.43900000000001</v>
      </c>
      <c r="G13" s="142"/>
    </row>
    <row r="14" spans="1:7" s="104" customFormat="1" ht="15">
      <c r="A14" s="159"/>
      <c r="B14" s="160"/>
      <c r="C14" s="149" t="s">
        <v>272</v>
      </c>
      <c r="D14" s="150" t="s">
        <v>269</v>
      </c>
      <c r="E14" s="151"/>
      <c r="F14" s="161">
        <f>3*1.3*1.625</f>
        <v>6.3375</v>
      </c>
      <c r="G14" s="153"/>
    </row>
    <row r="15" spans="1:7" s="104" customFormat="1" ht="14.25">
      <c r="A15" s="6" t="s">
        <v>4</v>
      </c>
      <c r="B15" s="7" t="s">
        <v>273</v>
      </c>
      <c r="C15" s="443" t="s">
        <v>274</v>
      </c>
      <c r="D15" s="444" t="s">
        <v>9</v>
      </c>
      <c r="E15" s="444"/>
      <c r="F15" s="444"/>
      <c r="G15" s="445"/>
    </row>
    <row r="16" spans="1:7" s="104" customFormat="1" ht="15">
      <c r="A16" s="133" t="s">
        <v>21</v>
      </c>
      <c r="B16" s="134" t="s">
        <v>275</v>
      </c>
      <c r="C16" s="154" t="s">
        <v>276</v>
      </c>
      <c r="D16" s="136" t="s">
        <v>267</v>
      </c>
      <c r="E16" s="353"/>
      <c r="F16" s="137">
        <f>SUM(F17:F18)</f>
        <v>350.6347</v>
      </c>
      <c r="G16" s="353">
        <f>F16*E16</f>
        <v>0</v>
      </c>
    </row>
    <row r="17" spans="1:7" s="104" customFormat="1" ht="15">
      <c r="A17" s="162"/>
      <c r="B17" s="158"/>
      <c r="C17" s="163" t="s">
        <v>277</v>
      </c>
      <c r="D17" s="144" t="s">
        <v>269</v>
      </c>
      <c r="E17" s="145"/>
      <c r="F17" s="146">
        <f>5.37*60</f>
        <v>322.2</v>
      </c>
      <c r="G17" s="164"/>
    </row>
    <row r="18" spans="1:7" s="104" customFormat="1" ht="15">
      <c r="A18" s="165"/>
      <c r="B18" s="160"/>
      <c r="C18" s="166" t="s">
        <v>278</v>
      </c>
      <c r="D18" s="150" t="s">
        <v>269</v>
      </c>
      <c r="E18" s="151"/>
      <c r="F18" s="152">
        <f>0.49*58.03</f>
        <v>28.4347</v>
      </c>
      <c r="G18" s="167"/>
    </row>
    <row r="19" spans="1:7" s="104" customFormat="1" ht="14.25">
      <c r="A19" s="133" t="s">
        <v>23</v>
      </c>
      <c r="B19" s="134" t="s">
        <v>279</v>
      </c>
      <c r="C19" s="154" t="s">
        <v>280</v>
      </c>
      <c r="D19" s="136" t="s">
        <v>256</v>
      </c>
      <c r="E19" s="353"/>
      <c r="F19" s="137">
        <f>2*60</f>
        <v>120</v>
      </c>
      <c r="G19" s="353">
        <f>F19*E19</f>
        <v>0</v>
      </c>
    </row>
    <row r="20" spans="1:7" s="104" customFormat="1" ht="14.25">
      <c r="A20" s="162"/>
      <c r="B20" s="158"/>
      <c r="C20" s="143" t="s">
        <v>281</v>
      </c>
      <c r="D20" s="144" t="s">
        <v>256</v>
      </c>
      <c r="E20" s="145"/>
      <c r="F20" s="146">
        <f>2*60</f>
        <v>120</v>
      </c>
      <c r="G20" s="168"/>
    </row>
    <row r="21" spans="1:7" s="104" customFormat="1" ht="14.25">
      <c r="A21" s="165"/>
      <c r="B21" s="160"/>
      <c r="C21" s="149" t="s">
        <v>282</v>
      </c>
      <c r="D21" s="150" t="s">
        <v>13</v>
      </c>
      <c r="E21" s="151"/>
      <c r="F21" s="152">
        <v>1</v>
      </c>
      <c r="G21" s="167"/>
    </row>
    <row r="22" spans="1:7" s="104" customFormat="1" ht="14.25">
      <c r="A22" s="88" t="s">
        <v>283</v>
      </c>
      <c r="B22" s="95" t="s">
        <v>284</v>
      </c>
      <c r="C22" s="169" t="s">
        <v>285</v>
      </c>
      <c r="D22" s="170"/>
      <c r="E22" s="171"/>
      <c r="F22" s="172"/>
      <c r="G22" s="173"/>
    </row>
    <row r="23" spans="1:7" s="104" customFormat="1" ht="15">
      <c r="A23" s="133" t="s">
        <v>286</v>
      </c>
      <c r="B23" s="100" t="s">
        <v>287</v>
      </c>
      <c r="C23" s="101" t="s">
        <v>288</v>
      </c>
      <c r="D23" s="102" t="s">
        <v>289</v>
      </c>
      <c r="E23" s="351"/>
      <c r="F23" s="103">
        <f>1.54*60*2+3.3*2.12</f>
        <v>191.79600000000002</v>
      </c>
      <c r="G23" s="353">
        <f>F23*E23</f>
        <v>0</v>
      </c>
    </row>
    <row r="24" spans="1:7" s="104" customFormat="1" ht="15">
      <c r="A24" s="159"/>
      <c r="B24" s="112"/>
      <c r="C24" s="107" t="s">
        <v>290</v>
      </c>
      <c r="D24" s="108" t="s">
        <v>251</v>
      </c>
      <c r="E24" s="174"/>
      <c r="F24" s="109">
        <f>1.54*60*2+3.3*2.12</f>
        <v>191.79600000000002</v>
      </c>
      <c r="G24" s="167"/>
    </row>
    <row r="25" spans="1:7" s="104" customFormat="1" ht="14.25">
      <c r="A25" s="88" t="s">
        <v>291</v>
      </c>
      <c r="B25" s="175" t="s">
        <v>292</v>
      </c>
      <c r="C25" s="176" t="s">
        <v>293</v>
      </c>
      <c r="D25" s="177"/>
      <c r="E25" s="178"/>
      <c r="F25" s="177"/>
      <c r="G25" s="173"/>
    </row>
    <row r="26" spans="1:7" s="104" customFormat="1" ht="14.25">
      <c r="A26" s="133" t="s">
        <v>294</v>
      </c>
      <c r="B26" s="134" t="s">
        <v>295</v>
      </c>
      <c r="C26" s="154" t="s">
        <v>296</v>
      </c>
      <c r="D26" s="136" t="s">
        <v>49</v>
      </c>
      <c r="E26" s="353"/>
      <c r="F26" s="179">
        <f>52*5</f>
        <v>260</v>
      </c>
      <c r="G26" s="353">
        <f>F26*E26</f>
        <v>0</v>
      </c>
    </row>
    <row r="27" spans="1:7" s="104" customFormat="1" ht="14.25">
      <c r="A27" s="165"/>
      <c r="B27" s="180"/>
      <c r="C27" s="149" t="s">
        <v>297</v>
      </c>
      <c r="D27" s="150" t="s">
        <v>49</v>
      </c>
      <c r="E27" s="151"/>
      <c r="F27" s="181">
        <f>52*5</f>
        <v>260</v>
      </c>
      <c r="G27" s="167"/>
    </row>
    <row r="28" spans="1:7" s="104" customFormat="1" ht="14.25">
      <c r="A28" s="6" t="s">
        <v>5</v>
      </c>
      <c r="B28" s="7" t="s">
        <v>235</v>
      </c>
      <c r="C28" s="443" t="s">
        <v>236</v>
      </c>
      <c r="D28" s="444"/>
      <c r="E28" s="444"/>
      <c r="F28" s="444"/>
      <c r="G28" s="445"/>
    </row>
    <row r="29" spans="1:7" s="104" customFormat="1" ht="14.25">
      <c r="A29" s="133" t="s">
        <v>25</v>
      </c>
      <c r="B29" s="134" t="s">
        <v>237</v>
      </c>
      <c r="C29" s="135" t="s">
        <v>238</v>
      </c>
      <c r="D29" s="134" t="s">
        <v>239</v>
      </c>
      <c r="E29" s="354"/>
      <c r="F29" s="182">
        <f>SUM(F30:F34)</f>
        <v>28245.8</v>
      </c>
      <c r="G29" s="353">
        <f>F29*E29</f>
        <v>0</v>
      </c>
    </row>
    <row r="30" spans="1:7" s="104" customFormat="1" ht="14.25">
      <c r="A30" s="155"/>
      <c r="B30" s="156"/>
      <c r="C30" s="143" t="s">
        <v>298</v>
      </c>
      <c r="D30" s="144" t="s">
        <v>239</v>
      </c>
      <c r="E30" s="145"/>
      <c r="F30" s="369">
        <v>10916</v>
      </c>
      <c r="G30" s="164"/>
    </row>
    <row r="31" spans="1:7" s="104" customFormat="1" ht="14.25">
      <c r="A31" s="162"/>
      <c r="B31" s="156"/>
      <c r="C31" s="143" t="s">
        <v>299</v>
      </c>
      <c r="D31" s="144" t="s">
        <v>239</v>
      </c>
      <c r="E31" s="145"/>
      <c r="F31" s="369">
        <v>11338</v>
      </c>
      <c r="G31" s="164"/>
    </row>
    <row r="32" spans="1:10" s="104" customFormat="1" ht="14.25">
      <c r="A32" s="162"/>
      <c r="B32" s="156"/>
      <c r="C32" s="143" t="s">
        <v>300</v>
      </c>
      <c r="D32" s="144" t="s">
        <v>239</v>
      </c>
      <c r="E32" s="145"/>
      <c r="F32" s="146">
        <v>2044</v>
      </c>
      <c r="G32" s="164"/>
      <c r="J32" s="289"/>
    </row>
    <row r="33" spans="1:7" s="104" customFormat="1" ht="14.25">
      <c r="A33" s="162"/>
      <c r="B33" s="156"/>
      <c r="C33" s="143" t="s">
        <v>301</v>
      </c>
      <c r="D33" s="144" t="s">
        <v>239</v>
      </c>
      <c r="E33" s="145"/>
      <c r="F33" s="146">
        <v>3090</v>
      </c>
      <c r="G33" s="164"/>
    </row>
    <row r="34" spans="1:7" s="104" customFormat="1" ht="14.25">
      <c r="A34" s="165"/>
      <c r="B34" s="183"/>
      <c r="C34" s="149" t="s">
        <v>302</v>
      </c>
      <c r="D34" s="150" t="s">
        <v>239</v>
      </c>
      <c r="E34" s="151"/>
      <c r="F34" s="152">
        <v>857.8</v>
      </c>
      <c r="G34" s="167"/>
    </row>
    <row r="35" spans="1:7" s="104" customFormat="1" ht="14.25">
      <c r="A35" s="88" t="s">
        <v>27</v>
      </c>
      <c r="B35" s="175" t="s">
        <v>240</v>
      </c>
      <c r="C35" s="176" t="s">
        <v>241</v>
      </c>
      <c r="D35" s="184"/>
      <c r="E35" s="178"/>
      <c r="F35" s="177"/>
      <c r="G35" s="173"/>
    </row>
    <row r="36" spans="1:7" s="104" customFormat="1" ht="27">
      <c r="A36" s="88" t="s">
        <v>28</v>
      </c>
      <c r="B36" s="175" t="s">
        <v>240</v>
      </c>
      <c r="C36" s="185" t="s">
        <v>303</v>
      </c>
      <c r="D36" s="186" t="s">
        <v>198</v>
      </c>
      <c r="E36" s="355"/>
      <c r="F36" s="187">
        <v>774</v>
      </c>
      <c r="G36" s="353">
        <f>F36*E36</f>
        <v>0</v>
      </c>
    </row>
    <row r="37" spans="1:7" s="104" customFormat="1" ht="27">
      <c r="A37" s="88" t="s">
        <v>29</v>
      </c>
      <c r="B37" s="175" t="s">
        <v>240</v>
      </c>
      <c r="C37" s="188" t="s">
        <v>304</v>
      </c>
      <c r="D37" s="186" t="s">
        <v>198</v>
      </c>
      <c r="E37" s="355"/>
      <c r="F37" s="187">
        <v>6</v>
      </c>
      <c r="G37" s="353">
        <f>F37*E37</f>
        <v>0</v>
      </c>
    </row>
    <row r="38" spans="1:7" s="104" customFormat="1" ht="14.25">
      <c r="A38" s="6" t="s">
        <v>6</v>
      </c>
      <c r="B38" s="7" t="s">
        <v>243</v>
      </c>
      <c r="C38" s="443" t="s">
        <v>244</v>
      </c>
      <c r="D38" s="444"/>
      <c r="E38" s="444"/>
      <c r="F38" s="444"/>
      <c r="G38" s="445"/>
    </row>
    <row r="39" spans="1:7" s="104" customFormat="1" ht="14.25">
      <c r="A39" s="94" t="s">
        <v>30</v>
      </c>
      <c r="B39" s="95" t="s">
        <v>245</v>
      </c>
      <c r="C39" s="96" t="s">
        <v>246</v>
      </c>
      <c r="D39" s="97"/>
      <c r="E39" s="189"/>
      <c r="F39" s="190"/>
      <c r="G39" s="173"/>
    </row>
    <row r="40" spans="1:7" s="104" customFormat="1" ht="15">
      <c r="A40" s="99" t="s">
        <v>31</v>
      </c>
      <c r="B40" s="100" t="s">
        <v>305</v>
      </c>
      <c r="C40" s="101" t="s">
        <v>306</v>
      </c>
      <c r="D40" s="102" t="s">
        <v>289</v>
      </c>
      <c r="E40" s="356"/>
      <c r="F40" s="191">
        <f>SUM(F41:F43)</f>
        <v>229.88</v>
      </c>
      <c r="G40" s="353">
        <f>F40*E40</f>
        <v>0</v>
      </c>
    </row>
    <row r="41" spans="1:7" s="104" customFormat="1" ht="13.5" customHeight="1">
      <c r="A41" s="121"/>
      <c r="B41" s="122"/>
      <c r="C41" s="192" t="s">
        <v>307</v>
      </c>
      <c r="D41" s="124" t="s">
        <v>251</v>
      </c>
      <c r="E41" s="193"/>
      <c r="F41" s="125">
        <v>107.2</v>
      </c>
      <c r="G41" s="164"/>
    </row>
    <row r="42" spans="1:7" s="104" customFormat="1" ht="13.5" customHeight="1">
      <c r="A42" s="121"/>
      <c r="B42" s="122"/>
      <c r="C42" s="192" t="s">
        <v>299</v>
      </c>
      <c r="D42" s="124" t="s">
        <v>251</v>
      </c>
      <c r="E42" s="193"/>
      <c r="F42" s="368">
        <v>110</v>
      </c>
      <c r="G42" s="164"/>
    </row>
    <row r="43" spans="1:7" s="104" customFormat="1" ht="13.5" customHeight="1">
      <c r="A43" s="127"/>
      <c r="B43" s="112"/>
      <c r="C43" s="107" t="s">
        <v>308</v>
      </c>
      <c r="D43" s="108" t="s">
        <v>251</v>
      </c>
      <c r="E43" s="174"/>
      <c r="F43" s="109">
        <v>12.68</v>
      </c>
      <c r="G43" s="167"/>
    </row>
    <row r="44" spans="1:7" s="104" customFormat="1" ht="13.5" customHeight="1">
      <c r="A44" s="99" t="s">
        <v>309</v>
      </c>
      <c r="B44" s="100" t="s">
        <v>310</v>
      </c>
      <c r="C44" s="120" t="s">
        <v>311</v>
      </c>
      <c r="D44" s="102" t="s">
        <v>289</v>
      </c>
      <c r="E44" s="351"/>
      <c r="F44" s="103">
        <f>SUM(F45:F46)</f>
        <v>30.219800000000003</v>
      </c>
      <c r="G44" s="353">
        <f>F44*E44</f>
        <v>0</v>
      </c>
    </row>
    <row r="45" spans="1:7" s="104" customFormat="1" ht="13.5" customHeight="1">
      <c r="A45" s="121"/>
      <c r="B45" s="194"/>
      <c r="C45" s="123" t="s">
        <v>312</v>
      </c>
      <c r="D45" s="124" t="s">
        <v>251</v>
      </c>
      <c r="E45" s="193"/>
      <c r="F45" s="125">
        <f>0.26*58.2</f>
        <v>15.132000000000001</v>
      </c>
      <c r="G45" s="164"/>
    </row>
    <row r="46" spans="1:7" s="104" customFormat="1" ht="13.5" customHeight="1">
      <c r="A46" s="127"/>
      <c r="B46" s="128"/>
      <c r="C46" s="113" t="s">
        <v>313</v>
      </c>
      <c r="D46" s="108" t="s">
        <v>251</v>
      </c>
      <c r="E46" s="174"/>
      <c r="F46" s="109">
        <f>0.26*58.03</f>
        <v>15.087800000000001</v>
      </c>
      <c r="G46" s="167"/>
    </row>
    <row r="47" spans="1:7" s="104" customFormat="1" ht="13.5" customHeight="1">
      <c r="A47" s="6" t="s">
        <v>7</v>
      </c>
      <c r="B47" s="7" t="s">
        <v>314</v>
      </c>
      <c r="C47" s="443" t="s">
        <v>315</v>
      </c>
      <c r="D47" s="444"/>
      <c r="E47" s="444"/>
      <c r="F47" s="444"/>
      <c r="G47" s="445"/>
    </row>
    <row r="48" spans="1:7" s="104" customFormat="1" ht="13.5" customHeight="1">
      <c r="A48" s="1" t="s">
        <v>34</v>
      </c>
      <c r="B48" s="175" t="s">
        <v>316</v>
      </c>
      <c r="C48" s="195" t="s">
        <v>317</v>
      </c>
      <c r="D48" s="196"/>
      <c r="E48" s="197"/>
      <c r="F48" s="198"/>
      <c r="G48" s="173"/>
    </row>
    <row r="49" spans="1:7" ht="14.25">
      <c r="A49" s="88" t="s">
        <v>348</v>
      </c>
      <c r="B49" s="175" t="s">
        <v>316</v>
      </c>
      <c r="C49" s="188" t="s">
        <v>319</v>
      </c>
      <c r="D49" s="249" t="s">
        <v>256</v>
      </c>
      <c r="E49" s="363"/>
      <c r="F49" s="251">
        <v>55</v>
      </c>
      <c r="G49" s="355">
        <f>F49*E49</f>
        <v>0</v>
      </c>
    </row>
    <row r="50" spans="1:7" ht="14.25">
      <c r="A50" s="88" t="s">
        <v>622</v>
      </c>
      <c r="B50" s="175" t="s">
        <v>316</v>
      </c>
      <c r="C50" s="188" t="s">
        <v>321</v>
      </c>
      <c r="D50" s="249" t="s">
        <v>198</v>
      </c>
      <c r="E50" s="363"/>
      <c r="F50" s="251">
        <f>4*6</f>
        <v>24</v>
      </c>
      <c r="G50" s="355">
        <f>F50*E50</f>
        <v>0</v>
      </c>
    </row>
    <row r="51" spans="1:7" ht="14.25">
      <c r="A51" s="133" t="s">
        <v>623</v>
      </c>
      <c r="B51" s="134" t="s">
        <v>316</v>
      </c>
      <c r="C51" s="101" t="s">
        <v>621</v>
      </c>
      <c r="D51" s="102" t="s">
        <v>256</v>
      </c>
      <c r="E51" s="367"/>
      <c r="F51" s="103">
        <v>110</v>
      </c>
      <c r="G51" s="355">
        <f>F51*E51</f>
        <v>0</v>
      </c>
    </row>
    <row r="52" spans="1:7" ht="14.25">
      <c r="A52" s="155"/>
      <c r="B52" s="156"/>
      <c r="C52" s="192" t="s">
        <v>323</v>
      </c>
      <c r="D52" s="124" t="s">
        <v>256</v>
      </c>
      <c r="E52" s="364"/>
      <c r="F52" s="125">
        <v>110</v>
      </c>
      <c r="G52" s="366"/>
    </row>
    <row r="53" spans="1:7" ht="14.25">
      <c r="A53" s="159"/>
      <c r="B53" s="183"/>
      <c r="C53" s="107" t="s">
        <v>324</v>
      </c>
      <c r="D53" s="108" t="s">
        <v>13</v>
      </c>
      <c r="E53" s="365"/>
      <c r="F53" s="109">
        <v>2</v>
      </c>
      <c r="G53" s="366"/>
    </row>
    <row r="54" spans="1:7" ht="14.25">
      <c r="A54" s="133" t="s">
        <v>624</v>
      </c>
      <c r="B54" s="134" t="s">
        <v>325</v>
      </c>
      <c r="C54" s="154" t="s">
        <v>326</v>
      </c>
      <c r="D54" s="136" t="s">
        <v>256</v>
      </c>
      <c r="E54" s="353"/>
      <c r="F54" s="137">
        <v>55</v>
      </c>
      <c r="G54" s="353">
        <f>F54*E54</f>
        <v>0</v>
      </c>
    </row>
    <row r="55" spans="1:7" s="104" customFormat="1" ht="13.5" customHeight="1">
      <c r="A55" s="159"/>
      <c r="B55" s="183"/>
      <c r="C55" s="149" t="s">
        <v>319</v>
      </c>
      <c r="D55" s="150" t="s">
        <v>256</v>
      </c>
      <c r="E55" s="151"/>
      <c r="F55" s="152">
        <v>55</v>
      </c>
      <c r="G55" s="153"/>
    </row>
    <row r="56" spans="1:7" s="104" customFormat="1" ht="13.5" customHeight="1">
      <c r="A56" s="6" t="s">
        <v>219</v>
      </c>
      <c r="B56" s="7" t="s">
        <v>327</v>
      </c>
      <c r="C56" s="443" t="s">
        <v>328</v>
      </c>
      <c r="D56" s="444"/>
      <c r="E56" s="444"/>
      <c r="F56" s="444"/>
      <c r="G56" s="445"/>
    </row>
    <row r="57" spans="1:7" s="104" customFormat="1" ht="13.5" customHeight="1">
      <c r="A57" s="133" t="s">
        <v>35</v>
      </c>
      <c r="B57" s="134" t="s">
        <v>329</v>
      </c>
      <c r="C57" s="154" t="s">
        <v>330</v>
      </c>
      <c r="D57" s="136" t="s">
        <v>331</v>
      </c>
      <c r="E57" s="353"/>
      <c r="F57" s="137">
        <f>1.5*58*2+1.3*1.5</f>
        <v>175.95</v>
      </c>
      <c r="G57" s="353">
        <f>F57*E57</f>
        <v>0</v>
      </c>
    </row>
    <row r="58" spans="1:7" s="104" customFormat="1" ht="13.5" customHeight="1">
      <c r="A58" s="159"/>
      <c r="B58" s="183"/>
      <c r="C58" s="149" t="s">
        <v>332</v>
      </c>
      <c r="D58" s="150" t="s">
        <v>333</v>
      </c>
      <c r="E58" s="151"/>
      <c r="F58" s="152">
        <f>1.5*58*2+1.3*1.5</f>
        <v>175.95</v>
      </c>
      <c r="G58" s="167"/>
    </row>
    <row r="59" spans="1:7" s="104" customFormat="1" ht="13.5" customHeight="1">
      <c r="A59" s="133" t="s">
        <v>37</v>
      </c>
      <c r="B59" s="134" t="s">
        <v>334</v>
      </c>
      <c r="C59" s="154" t="s">
        <v>335</v>
      </c>
      <c r="D59" s="136" t="s">
        <v>331</v>
      </c>
      <c r="E59" s="353"/>
      <c r="F59" s="137">
        <f>2*1.3*58</f>
        <v>150.8</v>
      </c>
      <c r="G59" s="353">
        <f>F59*E59</f>
        <v>0</v>
      </c>
    </row>
    <row r="60" spans="1:7" ht="15">
      <c r="A60" s="159"/>
      <c r="B60" s="183"/>
      <c r="C60" s="149" t="s">
        <v>336</v>
      </c>
      <c r="D60" s="150" t="s">
        <v>333</v>
      </c>
      <c r="E60" s="151"/>
      <c r="F60" s="152">
        <f>2*1.3*58</f>
        <v>150.8</v>
      </c>
      <c r="G60" s="200"/>
    </row>
    <row r="61" spans="1:7" ht="14.25">
      <c r="A61" s="6" t="s">
        <v>8</v>
      </c>
      <c r="B61" s="7" t="s">
        <v>257</v>
      </c>
      <c r="C61" s="443" t="s">
        <v>258</v>
      </c>
      <c r="D61" s="444"/>
      <c r="E61" s="444"/>
      <c r="F61" s="444"/>
      <c r="G61" s="445"/>
    </row>
    <row r="62" spans="1:7" ht="14.25">
      <c r="A62" s="133" t="s">
        <v>40</v>
      </c>
      <c r="B62" s="134" t="s">
        <v>259</v>
      </c>
      <c r="C62" s="154" t="s">
        <v>260</v>
      </c>
      <c r="D62" s="136" t="s">
        <v>256</v>
      </c>
      <c r="E62" s="353"/>
      <c r="F62" s="137">
        <f>SUM(F63:F64)</f>
        <v>63.230000000000004</v>
      </c>
      <c r="G62" s="353">
        <f>F62*E62</f>
        <v>0</v>
      </c>
    </row>
    <row r="63" spans="1:7" ht="14.25">
      <c r="A63" s="155"/>
      <c r="B63" s="156"/>
      <c r="C63" s="143" t="s">
        <v>337</v>
      </c>
      <c r="D63" s="144" t="s">
        <v>256</v>
      </c>
      <c r="E63" s="145"/>
      <c r="F63" s="146">
        <f>4*1.3</f>
        <v>5.2</v>
      </c>
      <c r="G63" s="201"/>
    </row>
    <row r="64" spans="1:7" ht="27">
      <c r="A64" s="159"/>
      <c r="B64" s="183"/>
      <c r="C64" s="149" t="s">
        <v>338</v>
      </c>
      <c r="D64" s="150" t="s">
        <v>256</v>
      </c>
      <c r="E64" s="151"/>
      <c r="F64" s="152">
        <v>58.03</v>
      </c>
      <c r="G64" s="202"/>
    </row>
    <row r="65" spans="1:7" ht="14.25">
      <c r="A65" s="6" t="s">
        <v>44</v>
      </c>
      <c r="B65" s="7" t="s">
        <v>646</v>
      </c>
      <c r="C65" s="443" t="s">
        <v>647</v>
      </c>
      <c r="D65" s="444"/>
      <c r="E65" s="444"/>
      <c r="F65" s="444"/>
      <c r="G65" s="445"/>
    </row>
    <row r="66" spans="1:7" ht="14.25">
      <c r="A66" s="133" t="s">
        <v>45</v>
      </c>
      <c r="B66" s="134" t="s">
        <v>646</v>
      </c>
      <c r="C66" s="154" t="s">
        <v>650</v>
      </c>
      <c r="D66" s="136" t="s">
        <v>13</v>
      </c>
      <c r="E66" s="353"/>
      <c r="F66" s="137">
        <f>SUM(F67:F68)</f>
        <v>12</v>
      </c>
      <c r="G66" s="353">
        <f>F66*E66</f>
        <v>0</v>
      </c>
    </row>
    <row r="67" spans="1:7" ht="14.25">
      <c r="A67" s="155"/>
      <c r="B67" s="156"/>
      <c r="C67" s="163" t="s">
        <v>648</v>
      </c>
      <c r="D67" s="144" t="s">
        <v>13</v>
      </c>
      <c r="E67" s="145"/>
      <c r="F67" s="146">
        <v>8</v>
      </c>
      <c r="G67" s="201"/>
    </row>
    <row r="68" spans="1:7" ht="14.25">
      <c r="A68" s="159"/>
      <c r="B68" s="183"/>
      <c r="C68" s="163" t="s">
        <v>649</v>
      </c>
      <c r="D68" s="150" t="s">
        <v>13</v>
      </c>
      <c r="E68" s="151"/>
      <c r="F68" s="152">
        <v>4</v>
      </c>
      <c r="G68" s="202"/>
    </row>
    <row r="69" spans="1:7" ht="14.25">
      <c r="A69" s="6"/>
      <c r="B69" s="7"/>
      <c r="C69" s="436" t="s">
        <v>51</v>
      </c>
      <c r="D69" s="437"/>
      <c r="E69" s="437"/>
      <c r="F69" s="437"/>
      <c r="G69" s="352">
        <f>SUM(G6,G10,G16,G19,G23,G26,G29,G36,G37,G40,G44,G49,G50,G51,G54,G57,G59,G62)</f>
        <v>0</v>
      </c>
    </row>
    <row r="70" ht="14.25">
      <c r="B70" s="130"/>
    </row>
  </sheetData>
  <sheetProtection/>
  <mergeCells count="11">
    <mergeCell ref="C65:G65"/>
    <mergeCell ref="C47:G47"/>
    <mergeCell ref="C56:G56"/>
    <mergeCell ref="C61:G61"/>
    <mergeCell ref="C69:F69"/>
    <mergeCell ref="A1:G1"/>
    <mergeCell ref="A2:G2"/>
    <mergeCell ref="C5:G5"/>
    <mergeCell ref="C15:G15"/>
    <mergeCell ref="C28:G28"/>
    <mergeCell ref="C38:G38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="85" zoomScaleSheetLayoutView="85" zoomScalePageLayoutView="0" workbookViewId="0" topLeftCell="A4">
      <selection activeCell="M27" sqref="M27"/>
    </sheetView>
  </sheetViews>
  <sheetFormatPr defaultColWidth="9.140625" defaultRowHeight="15"/>
  <cols>
    <col min="1" max="1" width="6.7109375" style="0" customWidth="1"/>
    <col min="2" max="2" width="15.7109375" style="0" customWidth="1"/>
    <col min="3" max="3" width="55.7109375" style="0" customWidth="1"/>
    <col min="4" max="6" width="10.7109375" style="0" customWidth="1"/>
    <col min="7" max="7" width="15.7109375" style="0" customWidth="1"/>
  </cols>
  <sheetData>
    <row r="1" spans="1:8" s="19" customFormat="1" ht="57" customHeight="1">
      <c r="A1" s="420" t="s">
        <v>224</v>
      </c>
      <c r="B1" s="421"/>
      <c r="C1" s="421"/>
      <c r="D1" s="421"/>
      <c r="E1" s="446"/>
      <c r="F1" s="421"/>
      <c r="G1" s="422"/>
      <c r="H1" s="18"/>
    </row>
    <row r="2" spans="1:8" s="19" customFormat="1" ht="92.25" customHeight="1">
      <c r="A2" s="447" t="s">
        <v>339</v>
      </c>
      <c r="B2" s="448"/>
      <c r="C2" s="448"/>
      <c r="D2" s="448"/>
      <c r="E2" s="449"/>
      <c r="F2" s="448"/>
      <c r="G2" s="450"/>
      <c r="H2" s="20"/>
    </row>
    <row r="3" spans="1:11" s="19" customFormat="1" ht="13.5">
      <c r="A3" s="88" t="s">
        <v>17</v>
      </c>
      <c r="B3" s="88" t="s">
        <v>15</v>
      </c>
      <c r="C3" s="88" t="s">
        <v>0</v>
      </c>
      <c r="D3" s="88" t="s">
        <v>2</v>
      </c>
      <c r="E3" s="89" t="s">
        <v>18</v>
      </c>
      <c r="F3" s="88" t="s">
        <v>1</v>
      </c>
      <c r="G3" s="89" t="s">
        <v>19</v>
      </c>
      <c r="H3" s="21"/>
      <c r="K3" s="22"/>
    </row>
    <row r="4" spans="1:7" s="19" customFormat="1" ht="13.5">
      <c r="A4" s="132" t="s">
        <v>3</v>
      </c>
      <c r="B4" s="132" t="s">
        <v>4</v>
      </c>
      <c r="C4" s="132" t="s">
        <v>5</v>
      </c>
      <c r="D4" s="132" t="s">
        <v>6</v>
      </c>
      <c r="E4" s="132">
        <v>5</v>
      </c>
      <c r="F4" s="132">
        <v>6</v>
      </c>
      <c r="G4" s="132">
        <v>7</v>
      </c>
    </row>
    <row r="5" spans="1:7" s="18" customFormat="1" ht="13.5">
      <c r="A5" s="6" t="s">
        <v>3</v>
      </c>
      <c r="B5" s="7" t="s">
        <v>229</v>
      </c>
      <c r="C5" s="13" t="s">
        <v>14</v>
      </c>
      <c r="D5" s="14" t="s">
        <v>9</v>
      </c>
      <c r="E5" s="15"/>
      <c r="F5" s="16" t="s">
        <v>9</v>
      </c>
      <c r="G5" s="31"/>
    </row>
    <row r="6" spans="1:7" s="18" customFormat="1" ht="13.5">
      <c r="A6" s="88" t="s">
        <v>20</v>
      </c>
      <c r="B6" s="175" t="s">
        <v>230</v>
      </c>
      <c r="C6" s="205" t="s">
        <v>231</v>
      </c>
      <c r="D6" s="196"/>
      <c r="E6" s="206"/>
      <c r="F6" s="198"/>
      <c r="G6" s="207"/>
    </row>
    <row r="7" spans="1:7" s="19" customFormat="1" ht="27">
      <c r="A7" s="133" t="s">
        <v>232</v>
      </c>
      <c r="B7" s="134" t="s">
        <v>230</v>
      </c>
      <c r="C7" s="135" t="s">
        <v>233</v>
      </c>
      <c r="D7" s="136" t="s">
        <v>13</v>
      </c>
      <c r="E7" s="327"/>
      <c r="F7" s="137">
        <v>1</v>
      </c>
      <c r="G7" s="327">
        <f>F7*E7</f>
        <v>0</v>
      </c>
    </row>
    <row r="8" spans="1:7" s="19" customFormat="1" ht="13.5">
      <c r="A8" s="155"/>
      <c r="B8" s="290"/>
      <c r="C8" s="143" t="s">
        <v>340</v>
      </c>
      <c r="D8" s="144" t="s">
        <v>13</v>
      </c>
      <c r="E8" s="272"/>
      <c r="F8" s="146">
        <v>1</v>
      </c>
      <c r="G8" s="291"/>
    </row>
    <row r="9" spans="1:7" s="19" customFormat="1" ht="13.5">
      <c r="A9" s="155"/>
      <c r="B9" s="290"/>
      <c r="C9" s="143" t="s">
        <v>341</v>
      </c>
      <c r="D9" s="144" t="s">
        <v>13</v>
      </c>
      <c r="E9" s="272"/>
      <c r="F9" s="146">
        <v>1</v>
      </c>
      <c r="G9" s="291"/>
    </row>
    <row r="10" spans="1:7" s="19" customFormat="1" ht="13.5">
      <c r="A10" s="159"/>
      <c r="B10" s="180"/>
      <c r="C10" s="149" t="s">
        <v>342</v>
      </c>
      <c r="D10" s="150" t="s">
        <v>13</v>
      </c>
      <c r="E10" s="278"/>
      <c r="F10" s="152">
        <v>1</v>
      </c>
      <c r="G10" s="292"/>
    </row>
    <row r="11" spans="1:7" s="18" customFormat="1" ht="13.5">
      <c r="A11" s="6" t="s">
        <v>4</v>
      </c>
      <c r="B11" s="7" t="s">
        <v>273</v>
      </c>
      <c r="C11" s="13" t="s">
        <v>274</v>
      </c>
      <c r="D11" s="14" t="s">
        <v>9</v>
      </c>
      <c r="E11" s="15"/>
      <c r="F11" s="16"/>
      <c r="G11" s="31"/>
    </row>
    <row r="12" spans="1:7" s="19" customFormat="1" ht="13.5">
      <c r="A12" s="88" t="s">
        <v>343</v>
      </c>
      <c r="B12" s="175" t="s">
        <v>275</v>
      </c>
      <c r="C12" s="205" t="s">
        <v>276</v>
      </c>
      <c r="D12" s="196"/>
      <c r="E12" s="206"/>
      <c r="F12" s="198"/>
      <c r="G12" s="207"/>
    </row>
    <row r="13" spans="1:7" s="19" customFormat="1" ht="15">
      <c r="A13" s="88" t="s">
        <v>22</v>
      </c>
      <c r="B13" s="175" t="s">
        <v>275</v>
      </c>
      <c r="C13" s="185" t="s">
        <v>344</v>
      </c>
      <c r="D13" s="186" t="s">
        <v>267</v>
      </c>
      <c r="E13" s="357"/>
      <c r="F13" s="199">
        <v>9</v>
      </c>
      <c r="G13" s="327">
        <f>F13*E13</f>
        <v>0</v>
      </c>
    </row>
    <row r="14" spans="1:7" s="19" customFormat="1" ht="13.5">
      <c r="A14" s="6" t="s">
        <v>5</v>
      </c>
      <c r="B14" s="7" t="s">
        <v>284</v>
      </c>
      <c r="C14" s="13" t="s">
        <v>345</v>
      </c>
      <c r="D14" s="14"/>
      <c r="E14" s="15"/>
      <c r="F14" s="16"/>
      <c r="G14" s="31"/>
    </row>
    <row r="15" spans="1:7" s="19" customFormat="1" ht="15">
      <c r="A15" s="133" t="s">
        <v>25</v>
      </c>
      <c r="B15" s="100" t="s">
        <v>287</v>
      </c>
      <c r="C15" s="101" t="s">
        <v>288</v>
      </c>
      <c r="D15" s="102" t="s">
        <v>289</v>
      </c>
      <c r="E15" s="358"/>
      <c r="F15" s="103">
        <f>F16</f>
        <v>7</v>
      </c>
      <c r="G15" s="327">
        <f>F15*E15</f>
        <v>0</v>
      </c>
    </row>
    <row r="16" spans="1:7" s="19" customFormat="1" ht="15">
      <c r="A16" s="165"/>
      <c r="B16" s="112"/>
      <c r="C16" s="113" t="s">
        <v>346</v>
      </c>
      <c r="D16" s="108" t="s">
        <v>251</v>
      </c>
      <c r="E16" s="293"/>
      <c r="F16" s="109">
        <v>7</v>
      </c>
      <c r="G16" s="292"/>
    </row>
    <row r="17" spans="1:7" s="19" customFormat="1" ht="13.5">
      <c r="A17" s="6" t="s">
        <v>6</v>
      </c>
      <c r="B17" s="7" t="s">
        <v>235</v>
      </c>
      <c r="C17" s="13" t="s">
        <v>236</v>
      </c>
      <c r="D17" s="14"/>
      <c r="E17" s="15"/>
      <c r="F17" s="16"/>
      <c r="G17" s="31"/>
    </row>
    <row r="18" spans="1:7" s="19" customFormat="1" ht="13.5">
      <c r="A18" s="88" t="s">
        <v>30</v>
      </c>
      <c r="B18" s="175" t="s">
        <v>237</v>
      </c>
      <c r="C18" s="205" t="s">
        <v>238</v>
      </c>
      <c r="D18" s="196"/>
      <c r="E18" s="206"/>
      <c r="F18" s="198"/>
      <c r="G18" s="207"/>
    </row>
    <row r="19" spans="1:7" s="19" customFormat="1" ht="13.5">
      <c r="A19" s="133" t="s">
        <v>31</v>
      </c>
      <c r="B19" s="100" t="s">
        <v>237</v>
      </c>
      <c r="C19" s="101" t="s">
        <v>238</v>
      </c>
      <c r="D19" s="102" t="s">
        <v>239</v>
      </c>
      <c r="E19" s="358"/>
      <c r="F19" s="103">
        <f>SUM(F20:F20)</f>
        <v>100</v>
      </c>
      <c r="G19" s="327">
        <f>F19*E19</f>
        <v>0</v>
      </c>
    </row>
    <row r="20" spans="1:7" s="19" customFormat="1" ht="13.5">
      <c r="A20" s="165"/>
      <c r="B20" s="183"/>
      <c r="C20" s="166" t="s">
        <v>347</v>
      </c>
      <c r="D20" s="150" t="s">
        <v>239</v>
      </c>
      <c r="E20" s="278"/>
      <c r="F20" s="152">
        <v>100</v>
      </c>
      <c r="G20" s="294"/>
    </row>
    <row r="21" spans="1:7" s="19" customFormat="1" ht="13.5">
      <c r="A21" s="6" t="s">
        <v>7</v>
      </c>
      <c r="B21" s="7" t="s">
        <v>243</v>
      </c>
      <c r="C21" s="13" t="s">
        <v>244</v>
      </c>
      <c r="D21" s="14"/>
      <c r="E21" s="15"/>
      <c r="F21" s="16"/>
      <c r="G21" s="31"/>
    </row>
    <row r="22" spans="1:7" s="19" customFormat="1" ht="13.5">
      <c r="A22" s="88" t="s">
        <v>34</v>
      </c>
      <c r="B22" s="175" t="s">
        <v>245</v>
      </c>
      <c r="C22" s="205" t="s">
        <v>246</v>
      </c>
      <c r="D22" s="196"/>
      <c r="E22" s="206"/>
      <c r="F22" s="198"/>
      <c r="G22" s="207"/>
    </row>
    <row r="23" spans="1:7" s="19" customFormat="1" ht="15">
      <c r="A23" s="99" t="s">
        <v>348</v>
      </c>
      <c r="B23" s="100" t="s">
        <v>305</v>
      </c>
      <c r="C23" s="101" t="s">
        <v>306</v>
      </c>
      <c r="D23" s="102" t="s">
        <v>289</v>
      </c>
      <c r="E23" s="358"/>
      <c r="F23" s="103">
        <f>F24</f>
        <v>1.25</v>
      </c>
      <c r="G23" s="327">
        <f>F23*E23</f>
        <v>0</v>
      </c>
    </row>
    <row r="24" spans="1:7" s="19" customFormat="1" ht="15">
      <c r="A24" s="127"/>
      <c r="B24" s="128"/>
      <c r="C24" s="113" t="s">
        <v>349</v>
      </c>
      <c r="D24" s="108" t="s">
        <v>251</v>
      </c>
      <c r="E24" s="293"/>
      <c r="F24" s="109">
        <v>1.25</v>
      </c>
      <c r="G24" s="294"/>
    </row>
    <row r="25" spans="1:7" s="19" customFormat="1" ht="13.5">
      <c r="A25" s="94" t="s">
        <v>318</v>
      </c>
      <c r="B25" s="95" t="s">
        <v>310</v>
      </c>
      <c r="C25" s="188" t="s">
        <v>311</v>
      </c>
      <c r="D25" s="213"/>
      <c r="E25" s="214"/>
      <c r="F25" s="215"/>
      <c r="G25" s="216"/>
    </row>
    <row r="26" spans="1:7" s="19" customFormat="1" ht="15">
      <c r="A26" s="99" t="s">
        <v>350</v>
      </c>
      <c r="B26" s="100" t="s">
        <v>310</v>
      </c>
      <c r="C26" s="120" t="s">
        <v>311</v>
      </c>
      <c r="D26" s="102" t="s">
        <v>289</v>
      </c>
      <c r="E26" s="358"/>
      <c r="F26" s="103">
        <f>SUM(F27)</f>
        <v>0.45</v>
      </c>
      <c r="G26" s="327">
        <f>F26*E26</f>
        <v>0</v>
      </c>
    </row>
    <row r="27" spans="1:7" s="19" customFormat="1" ht="15">
      <c r="A27" s="127"/>
      <c r="B27" s="128"/>
      <c r="C27" s="113" t="s">
        <v>351</v>
      </c>
      <c r="D27" s="108" t="s">
        <v>251</v>
      </c>
      <c r="E27" s="293"/>
      <c r="F27" s="109">
        <v>0.45</v>
      </c>
      <c r="G27" s="294"/>
    </row>
    <row r="28" spans="1:7" s="19" customFormat="1" ht="13.5">
      <c r="A28" s="6" t="s">
        <v>219</v>
      </c>
      <c r="B28" s="7" t="s">
        <v>314</v>
      </c>
      <c r="C28" s="13" t="s">
        <v>315</v>
      </c>
      <c r="D28" s="14"/>
      <c r="E28" s="15"/>
      <c r="F28" s="16"/>
      <c r="G28" s="31"/>
    </row>
    <row r="29" spans="1:7" s="19" customFormat="1" ht="13.5">
      <c r="A29" s="88" t="s">
        <v>35</v>
      </c>
      <c r="B29" s="175" t="s">
        <v>316</v>
      </c>
      <c r="C29" s="185" t="s">
        <v>317</v>
      </c>
      <c r="D29" s="218"/>
      <c r="E29" s="219"/>
      <c r="F29" s="220"/>
      <c r="G29" s="32"/>
    </row>
    <row r="30" spans="1:7" s="19" customFormat="1" ht="13.5">
      <c r="A30" s="212" t="s">
        <v>36</v>
      </c>
      <c r="B30" s="209" t="s">
        <v>316</v>
      </c>
      <c r="C30" s="217" t="s">
        <v>352</v>
      </c>
      <c r="D30" s="210" t="s">
        <v>239</v>
      </c>
      <c r="E30" s="359"/>
      <c r="F30" s="211">
        <v>769</v>
      </c>
      <c r="G30" s="327">
        <f>F30*E30</f>
        <v>0</v>
      </c>
    </row>
    <row r="31" spans="1:7" s="19" customFormat="1" ht="13.5">
      <c r="A31" s="88" t="s">
        <v>37</v>
      </c>
      <c r="B31" s="175" t="s">
        <v>325</v>
      </c>
      <c r="C31" s="185" t="s">
        <v>326</v>
      </c>
      <c r="D31" s="218"/>
      <c r="E31" s="219"/>
      <c r="F31" s="220"/>
      <c r="G31" s="32"/>
    </row>
    <row r="32" spans="1:7" s="19" customFormat="1" ht="13.5">
      <c r="A32" s="212" t="s">
        <v>199</v>
      </c>
      <c r="B32" s="209" t="s">
        <v>325</v>
      </c>
      <c r="C32" s="217" t="s">
        <v>353</v>
      </c>
      <c r="D32" s="210" t="s">
        <v>239</v>
      </c>
      <c r="E32" s="359"/>
      <c r="F32" s="211">
        <v>769</v>
      </c>
      <c r="G32" s="327">
        <f>F32*E32</f>
        <v>0</v>
      </c>
    </row>
    <row r="33" spans="1:7" s="19" customFormat="1" ht="13.5">
      <c r="A33" s="6" t="s">
        <v>8</v>
      </c>
      <c r="B33" s="7" t="s">
        <v>327</v>
      </c>
      <c r="C33" s="13" t="s">
        <v>328</v>
      </c>
      <c r="D33" s="14"/>
      <c r="E33" s="15"/>
      <c r="F33" s="16"/>
      <c r="G33" s="31"/>
    </row>
    <row r="34" spans="1:7" s="19" customFormat="1" ht="13.5">
      <c r="A34" s="88" t="s">
        <v>40</v>
      </c>
      <c r="B34" s="175" t="s">
        <v>329</v>
      </c>
      <c r="C34" s="185" t="s">
        <v>330</v>
      </c>
      <c r="D34" s="218"/>
      <c r="E34" s="219"/>
      <c r="F34" s="220"/>
      <c r="G34" s="32"/>
    </row>
    <row r="35" spans="1:7" s="19" customFormat="1" ht="15">
      <c r="A35" s="212" t="s">
        <v>42</v>
      </c>
      <c r="B35" s="209" t="s">
        <v>329</v>
      </c>
      <c r="C35" s="217" t="s">
        <v>354</v>
      </c>
      <c r="D35" s="210" t="s">
        <v>333</v>
      </c>
      <c r="E35" s="359"/>
      <c r="F35" s="211">
        <v>14.2</v>
      </c>
      <c r="G35" s="327">
        <f>F35*E35</f>
        <v>0</v>
      </c>
    </row>
    <row r="36" spans="1:10" s="25" customFormat="1" ht="13.5">
      <c r="A36" s="6"/>
      <c r="B36" s="6"/>
      <c r="C36" s="13"/>
      <c r="D36" s="14"/>
      <c r="E36" s="221"/>
      <c r="F36" s="30" t="s">
        <v>51</v>
      </c>
      <c r="G36" s="309">
        <f>SUM(G7,G13,G15,G19,G23,G26,G30,G32,G35,)</f>
        <v>0</v>
      </c>
      <c r="J36" s="34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34">
      <selection activeCell="G38" sqref="G38"/>
    </sheetView>
  </sheetViews>
  <sheetFormatPr defaultColWidth="9.140625" defaultRowHeight="15"/>
  <cols>
    <col min="1" max="1" width="6.7109375" style="0" customWidth="1"/>
    <col min="2" max="2" width="15.7109375" style="0" customWidth="1"/>
    <col min="3" max="3" width="55.7109375" style="0" customWidth="1"/>
    <col min="4" max="6" width="10.7109375" style="0" customWidth="1"/>
    <col min="7" max="7" width="15.7109375" style="0" customWidth="1"/>
  </cols>
  <sheetData>
    <row r="1" spans="1:7" ht="54" customHeight="1">
      <c r="A1" s="420" t="s">
        <v>224</v>
      </c>
      <c r="B1" s="421"/>
      <c r="C1" s="421"/>
      <c r="D1" s="421"/>
      <c r="E1" s="421"/>
      <c r="F1" s="421"/>
      <c r="G1" s="422"/>
    </row>
    <row r="2" spans="1:7" ht="66.75" customHeight="1">
      <c r="A2" s="423" t="s">
        <v>643</v>
      </c>
      <c r="B2" s="424"/>
      <c r="C2" s="424"/>
      <c r="D2" s="424"/>
      <c r="E2" s="424"/>
      <c r="F2" s="424"/>
      <c r="G2" s="425"/>
    </row>
    <row r="3" spans="1:7" ht="14.25">
      <c r="A3" s="88" t="s">
        <v>17</v>
      </c>
      <c r="B3" s="88" t="s">
        <v>15</v>
      </c>
      <c r="C3" s="88" t="s">
        <v>0</v>
      </c>
      <c r="D3" s="88" t="s">
        <v>2</v>
      </c>
      <c r="E3" s="89" t="s">
        <v>18</v>
      </c>
      <c r="F3" s="88" t="s">
        <v>1</v>
      </c>
      <c r="G3" s="89" t="s">
        <v>19</v>
      </c>
    </row>
    <row r="4" spans="1:7" ht="14.25">
      <c r="A4" s="132" t="s">
        <v>3</v>
      </c>
      <c r="B4" s="132" t="s">
        <v>4</v>
      </c>
      <c r="C4" s="132" t="s">
        <v>5</v>
      </c>
      <c r="D4" s="132" t="s">
        <v>6</v>
      </c>
      <c r="E4" s="132">
        <v>5</v>
      </c>
      <c r="F4" s="132">
        <v>6</v>
      </c>
      <c r="G4" s="132">
        <v>7</v>
      </c>
    </row>
    <row r="5" spans="1:7" ht="27">
      <c r="A5" s="222" t="s">
        <v>355</v>
      </c>
      <c r="B5" s="222" t="s">
        <v>356</v>
      </c>
      <c r="C5" s="223" t="s">
        <v>357</v>
      </c>
      <c r="D5" s="224" t="s">
        <v>9</v>
      </c>
      <c r="E5" s="224" t="s">
        <v>9</v>
      </c>
      <c r="F5" s="224" t="s">
        <v>9</v>
      </c>
      <c r="G5" s="225"/>
    </row>
    <row r="6" spans="1:7" ht="14.25">
      <c r="A6" s="226">
        <v>1</v>
      </c>
      <c r="B6" s="226" t="s">
        <v>358</v>
      </c>
      <c r="C6" s="227" t="s">
        <v>359</v>
      </c>
      <c r="D6" s="228" t="s">
        <v>9</v>
      </c>
      <c r="E6" s="228" t="s">
        <v>9</v>
      </c>
      <c r="F6" s="228" t="s">
        <v>9</v>
      </c>
      <c r="G6" s="229" t="s">
        <v>9</v>
      </c>
    </row>
    <row r="7" spans="1:7" ht="14.25">
      <c r="A7" s="295" t="s">
        <v>20</v>
      </c>
      <c r="B7" s="295" t="s">
        <v>358</v>
      </c>
      <c r="C7" s="296" t="s">
        <v>360</v>
      </c>
      <c r="D7" s="295" t="s">
        <v>49</v>
      </c>
      <c r="E7" s="360"/>
      <c r="F7" s="295">
        <v>59</v>
      </c>
      <c r="G7" s="361">
        <f>F7*E7</f>
        <v>0</v>
      </c>
    </row>
    <row r="8" spans="1:7" ht="14.25">
      <c r="A8" s="297" t="s">
        <v>232</v>
      </c>
      <c r="B8" s="298" t="s">
        <v>9</v>
      </c>
      <c r="C8" s="299" t="s">
        <v>361</v>
      </c>
      <c r="D8" s="298" t="s">
        <v>49</v>
      </c>
      <c r="E8" s="298"/>
      <c r="F8" s="298">
        <v>59</v>
      </c>
      <c r="G8" s="300" t="s">
        <v>9</v>
      </c>
    </row>
    <row r="9" spans="1:7" ht="27">
      <c r="A9" s="297" t="s">
        <v>58</v>
      </c>
      <c r="B9" s="298" t="s">
        <v>9</v>
      </c>
      <c r="C9" s="299" t="s">
        <v>362</v>
      </c>
      <c r="D9" s="298" t="s">
        <v>50</v>
      </c>
      <c r="E9" s="298"/>
      <c r="F9" s="298">
        <v>135.7</v>
      </c>
      <c r="G9" s="300" t="s">
        <v>9</v>
      </c>
    </row>
    <row r="10" spans="1:7" ht="14.25">
      <c r="A10" s="297" t="s">
        <v>363</v>
      </c>
      <c r="B10" s="298" t="s">
        <v>9</v>
      </c>
      <c r="C10" s="299" t="s">
        <v>364</v>
      </c>
      <c r="D10" s="298" t="s">
        <v>50</v>
      </c>
      <c r="E10" s="298"/>
      <c r="F10" s="298">
        <v>41.3</v>
      </c>
      <c r="G10" s="300" t="s">
        <v>9</v>
      </c>
    </row>
    <row r="11" spans="1:7" ht="14.25">
      <c r="A11" s="297" t="s">
        <v>365</v>
      </c>
      <c r="B11" s="298" t="s">
        <v>9</v>
      </c>
      <c r="C11" s="299" t="s">
        <v>366</v>
      </c>
      <c r="D11" s="298" t="s">
        <v>50</v>
      </c>
      <c r="E11" s="298"/>
      <c r="F11" s="298">
        <v>94.4</v>
      </c>
      <c r="G11" s="300" t="s">
        <v>9</v>
      </c>
    </row>
    <row r="12" spans="1:7" ht="14.25">
      <c r="A12" s="301" t="s">
        <v>367</v>
      </c>
      <c r="B12" s="302" t="s">
        <v>9</v>
      </c>
      <c r="C12" s="303" t="s">
        <v>368</v>
      </c>
      <c r="D12" s="302" t="s">
        <v>50</v>
      </c>
      <c r="E12" s="302"/>
      <c r="F12" s="302">
        <v>41.3</v>
      </c>
      <c r="G12" s="304" t="s">
        <v>9</v>
      </c>
    </row>
    <row r="13" spans="1:7" ht="14.25">
      <c r="A13" s="295" t="s">
        <v>59</v>
      </c>
      <c r="B13" s="295" t="s">
        <v>358</v>
      </c>
      <c r="C13" s="296" t="s">
        <v>369</v>
      </c>
      <c r="D13" s="295" t="s">
        <v>49</v>
      </c>
      <c r="E13" s="360"/>
      <c r="F13" s="295">
        <v>146.5</v>
      </c>
      <c r="G13" s="361">
        <f>F13*E13</f>
        <v>0</v>
      </c>
    </row>
    <row r="14" spans="1:7" ht="14.25">
      <c r="A14" s="297" t="s">
        <v>62</v>
      </c>
      <c r="B14" s="298" t="s">
        <v>9</v>
      </c>
      <c r="C14" s="299" t="s">
        <v>370</v>
      </c>
      <c r="D14" s="298" t="s">
        <v>49</v>
      </c>
      <c r="E14" s="298"/>
      <c r="F14" s="298">
        <v>146.5</v>
      </c>
      <c r="G14" s="300" t="s">
        <v>9</v>
      </c>
    </row>
    <row r="15" spans="1:7" ht="27">
      <c r="A15" s="297" t="s">
        <v>371</v>
      </c>
      <c r="B15" s="298" t="s">
        <v>9</v>
      </c>
      <c r="C15" s="299" t="s">
        <v>362</v>
      </c>
      <c r="D15" s="298" t="s">
        <v>50</v>
      </c>
      <c r="E15" s="298"/>
      <c r="F15" s="298">
        <v>337</v>
      </c>
      <c r="G15" s="300" t="s">
        <v>9</v>
      </c>
    </row>
    <row r="16" spans="1:7" ht="14.25">
      <c r="A16" s="297" t="s">
        <v>372</v>
      </c>
      <c r="B16" s="298" t="s">
        <v>9</v>
      </c>
      <c r="C16" s="299" t="s">
        <v>364</v>
      </c>
      <c r="D16" s="298" t="s">
        <v>50</v>
      </c>
      <c r="E16" s="298"/>
      <c r="F16" s="298">
        <v>102.6</v>
      </c>
      <c r="G16" s="300" t="s">
        <v>9</v>
      </c>
    </row>
    <row r="17" spans="1:7" ht="14.25">
      <c r="A17" s="297" t="s">
        <v>373</v>
      </c>
      <c r="B17" s="298" t="s">
        <v>9</v>
      </c>
      <c r="C17" s="299" t="s">
        <v>366</v>
      </c>
      <c r="D17" s="298" t="s">
        <v>50</v>
      </c>
      <c r="E17" s="298"/>
      <c r="F17" s="298">
        <v>234.4</v>
      </c>
      <c r="G17" s="300" t="s">
        <v>9</v>
      </c>
    </row>
    <row r="18" spans="1:7" ht="14.25">
      <c r="A18" s="301" t="s">
        <v>374</v>
      </c>
      <c r="B18" s="302" t="s">
        <v>9</v>
      </c>
      <c r="C18" s="303" t="s">
        <v>368</v>
      </c>
      <c r="D18" s="302" t="s">
        <v>50</v>
      </c>
      <c r="E18" s="302"/>
      <c r="F18" s="302">
        <v>102.6</v>
      </c>
      <c r="G18" s="304" t="s">
        <v>9</v>
      </c>
    </row>
    <row r="19" spans="1:7" ht="14.25">
      <c r="A19" s="295" t="s">
        <v>63</v>
      </c>
      <c r="B19" s="295" t="s">
        <v>358</v>
      </c>
      <c r="C19" s="296" t="s">
        <v>375</v>
      </c>
      <c r="D19" s="295" t="s">
        <v>13</v>
      </c>
      <c r="E19" s="360"/>
      <c r="F19" s="295">
        <v>3</v>
      </c>
      <c r="G19" s="361">
        <f>F19*E19</f>
        <v>0</v>
      </c>
    </row>
    <row r="20" spans="1:7" ht="14.25">
      <c r="A20" s="297" t="s">
        <v>66</v>
      </c>
      <c r="B20" s="298" t="s">
        <v>9</v>
      </c>
      <c r="C20" s="299" t="s">
        <v>376</v>
      </c>
      <c r="D20" s="298" t="s">
        <v>13</v>
      </c>
      <c r="E20" s="298"/>
      <c r="F20" s="298">
        <v>3</v>
      </c>
      <c r="G20" s="300" t="s">
        <v>9</v>
      </c>
    </row>
    <row r="21" spans="1:7" ht="27">
      <c r="A21" s="297" t="s">
        <v>68</v>
      </c>
      <c r="B21" s="298" t="s">
        <v>9</v>
      </c>
      <c r="C21" s="299" t="s">
        <v>377</v>
      </c>
      <c r="D21" s="298" t="s">
        <v>50</v>
      </c>
      <c r="E21" s="298"/>
      <c r="F21" s="298">
        <v>21.6</v>
      </c>
      <c r="G21" s="300" t="s">
        <v>9</v>
      </c>
    </row>
    <row r="22" spans="1:7" ht="14.25">
      <c r="A22" s="297" t="s">
        <v>160</v>
      </c>
      <c r="B22" s="298" t="s">
        <v>9</v>
      </c>
      <c r="C22" s="299" t="s">
        <v>366</v>
      </c>
      <c r="D22" s="298" t="s">
        <v>50</v>
      </c>
      <c r="E22" s="298"/>
      <c r="F22" s="298">
        <v>20.8</v>
      </c>
      <c r="G22" s="300" t="s">
        <v>9</v>
      </c>
    </row>
    <row r="23" spans="1:7" ht="14.25">
      <c r="A23" s="301" t="s">
        <v>69</v>
      </c>
      <c r="B23" s="302" t="s">
        <v>9</v>
      </c>
      <c r="C23" s="303" t="s">
        <v>368</v>
      </c>
      <c r="D23" s="302" t="s">
        <v>50</v>
      </c>
      <c r="E23" s="302"/>
      <c r="F23" s="302">
        <v>0.8</v>
      </c>
      <c r="G23" s="304" t="s">
        <v>9</v>
      </c>
    </row>
    <row r="24" spans="1:7" ht="14.25">
      <c r="A24" s="295" t="s">
        <v>378</v>
      </c>
      <c r="B24" s="295" t="s">
        <v>358</v>
      </c>
      <c r="C24" s="296" t="s">
        <v>379</v>
      </c>
      <c r="D24" s="295" t="s">
        <v>13</v>
      </c>
      <c r="E24" s="360"/>
      <c r="F24" s="295">
        <v>5</v>
      </c>
      <c r="G24" s="361">
        <f>F24*E24</f>
        <v>0</v>
      </c>
    </row>
    <row r="25" spans="1:7" ht="14.25">
      <c r="A25" s="297" t="s">
        <v>380</v>
      </c>
      <c r="B25" s="298" t="s">
        <v>9</v>
      </c>
      <c r="C25" s="299" t="s">
        <v>376</v>
      </c>
      <c r="D25" s="298" t="s">
        <v>13</v>
      </c>
      <c r="E25" s="298"/>
      <c r="F25" s="298">
        <v>5</v>
      </c>
      <c r="G25" s="300" t="s">
        <v>9</v>
      </c>
    </row>
    <row r="26" spans="1:7" ht="27">
      <c r="A26" s="297" t="s">
        <v>381</v>
      </c>
      <c r="B26" s="298" t="s">
        <v>9</v>
      </c>
      <c r="C26" s="299" t="s">
        <v>382</v>
      </c>
      <c r="D26" s="298" t="s">
        <v>50</v>
      </c>
      <c r="E26" s="298"/>
      <c r="F26" s="298">
        <v>50</v>
      </c>
      <c r="G26" s="300" t="s">
        <v>9</v>
      </c>
    </row>
    <row r="27" spans="1:7" ht="14.25">
      <c r="A27" s="297" t="s">
        <v>383</v>
      </c>
      <c r="B27" s="298" t="s">
        <v>9</v>
      </c>
      <c r="C27" s="299" t="s">
        <v>366</v>
      </c>
      <c r="D27" s="298" t="s">
        <v>50</v>
      </c>
      <c r="E27" s="298"/>
      <c r="F27" s="298">
        <v>40</v>
      </c>
      <c r="G27" s="300" t="s">
        <v>9</v>
      </c>
    </row>
    <row r="28" spans="1:7" ht="14.25">
      <c r="A28" s="301" t="s">
        <v>384</v>
      </c>
      <c r="B28" s="302" t="s">
        <v>9</v>
      </c>
      <c r="C28" s="303" t="s">
        <v>368</v>
      </c>
      <c r="D28" s="302" t="s">
        <v>50</v>
      </c>
      <c r="E28" s="302"/>
      <c r="F28" s="302">
        <v>10</v>
      </c>
      <c r="G28" s="304" t="s">
        <v>9</v>
      </c>
    </row>
    <row r="29" spans="1:7" ht="14.25">
      <c r="A29" s="295" t="s">
        <v>385</v>
      </c>
      <c r="B29" s="295" t="s">
        <v>358</v>
      </c>
      <c r="C29" s="296" t="s">
        <v>386</v>
      </c>
      <c r="D29" s="295" t="s">
        <v>49</v>
      </c>
      <c r="E29" s="360"/>
      <c r="F29" s="295">
        <v>77</v>
      </c>
      <c r="G29" s="361">
        <f>F29*E29</f>
        <v>0</v>
      </c>
    </row>
    <row r="30" spans="1:7" ht="14.25">
      <c r="A30" s="301" t="s">
        <v>387</v>
      </c>
      <c r="B30" s="302" t="s">
        <v>9</v>
      </c>
      <c r="C30" s="303" t="s">
        <v>388</v>
      </c>
      <c r="D30" s="302" t="s">
        <v>49</v>
      </c>
      <c r="E30" s="302"/>
      <c r="F30" s="302">
        <v>77</v>
      </c>
      <c r="G30" s="304" t="s">
        <v>9</v>
      </c>
    </row>
    <row r="31" spans="1:7" ht="27">
      <c r="A31" s="305" t="s">
        <v>389</v>
      </c>
      <c r="B31" s="295" t="s">
        <v>358</v>
      </c>
      <c r="C31" s="296" t="s">
        <v>390</v>
      </c>
      <c r="D31" s="295" t="s">
        <v>256</v>
      </c>
      <c r="E31" s="360"/>
      <c r="F31" s="295">
        <v>55.5</v>
      </c>
      <c r="G31" s="361">
        <f>F31*E31</f>
        <v>0</v>
      </c>
    </row>
    <row r="32" spans="1:7" ht="14.25">
      <c r="A32" s="301" t="s">
        <v>391</v>
      </c>
      <c r="B32" s="302" t="s">
        <v>9</v>
      </c>
      <c r="C32" s="303" t="s">
        <v>392</v>
      </c>
      <c r="D32" s="302" t="s">
        <v>256</v>
      </c>
      <c r="E32" s="302"/>
      <c r="F32" s="302">
        <v>55.5</v>
      </c>
      <c r="G32" s="304" t="s">
        <v>9</v>
      </c>
    </row>
    <row r="33" spans="1:7" ht="14.25">
      <c r="A33" s="305" t="s">
        <v>393</v>
      </c>
      <c r="B33" s="295" t="s">
        <v>358</v>
      </c>
      <c r="C33" s="296" t="s">
        <v>394</v>
      </c>
      <c r="D33" s="295" t="s">
        <v>198</v>
      </c>
      <c r="E33" s="361"/>
      <c r="F33" s="295">
        <v>1</v>
      </c>
      <c r="G33" s="361">
        <f>F33*E33</f>
        <v>0</v>
      </c>
    </row>
    <row r="34" spans="1:7" ht="14.25">
      <c r="A34" s="301" t="s">
        <v>395</v>
      </c>
      <c r="B34" s="302" t="s">
        <v>9</v>
      </c>
      <c r="C34" s="303" t="s">
        <v>396</v>
      </c>
      <c r="D34" s="302" t="s">
        <v>198</v>
      </c>
      <c r="E34" s="306"/>
      <c r="F34" s="302">
        <v>1</v>
      </c>
      <c r="G34" s="307" t="s">
        <v>9</v>
      </c>
    </row>
    <row r="35" spans="1:7" ht="14.25">
      <c r="A35" s="305" t="s">
        <v>397</v>
      </c>
      <c r="B35" s="295" t="s">
        <v>358</v>
      </c>
      <c r="C35" s="296" t="s">
        <v>398</v>
      </c>
      <c r="D35" s="295" t="s">
        <v>198</v>
      </c>
      <c r="E35" s="361"/>
      <c r="F35" s="295">
        <v>3</v>
      </c>
      <c r="G35" s="361">
        <f>F35*E35</f>
        <v>0</v>
      </c>
    </row>
    <row r="36" spans="1:7" ht="27">
      <c r="A36" s="301" t="s">
        <v>397</v>
      </c>
      <c r="B36" s="302" t="s">
        <v>9</v>
      </c>
      <c r="C36" s="303" t="s">
        <v>399</v>
      </c>
      <c r="D36" s="302" t="s">
        <v>198</v>
      </c>
      <c r="E36" s="306"/>
      <c r="F36" s="302">
        <v>3</v>
      </c>
      <c r="G36" s="307" t="s">
        <v>9</v>
      </c>
    </row>
    <row r="37" spans="1:7" ht="14.25">
      <c r="A37" s="265">
        <v>2</v>
      </c>
      <c r="B37" s="389" t="s">
        <v>626</v>
      </c>
      <c r="C37" s="390" t="s">
        <v>627</v>
      </c>
      <c r="D37" s="390"/>
      <c r="E37" s="391"/>
      <c r="F37" s="265"/>
      <c r="G37" s="392"/>
    </row>
    <row r="38" spans="1:7" ht="14.25">
      <c r="A38" s="375" t="s">
        <v>21</v>
      </c>
      <c r="B38" s="381" t="s">
        <v>626</v>
      </c>
      <c r="C38" s="376" t="s">
        <v>638</v>
      </c>
      <c r="D38" s="377" t="s">
        <v>49</v>
      </c>
      <c r="E38" s="361"/>
      <c r="F38" s="378">
        <v>43</v>
      </c>
      <c r="G38" s="361">
        <f>F38*E38</f>
        <v>0</v>
      </c>
    </row>
    <row r="39" spans="1:7" ht="14.25">
      <c r="A39" s="373"/>
      <c r="B39" s="370"/>
      <c r="C39" s="383" t="s">
        <v>639</v>
      </c>
      <c r="D39" s="374" t="s">
        <v>49</v>
      </c>
      <c r="E39" s="382"/>
      <c r="F39" s="407">
        <v>43</v>
      </c>
      <c r="G39" s="382"/>
    </row>
    <row r="40" spans="1:7" ht="27">
      <c r="A40" s="384"/>
      <c r="B40" s="385"/>
      <c r="C40" s="408" t="s">
        <v>640</v>
      </c>
      <c r="D40" s="409" t="s">
        <v>50</v>
      </c>
      <c r="E40" s="410"/>
      <c r="F40" s="411">
        <f>3*3*2*2.5</f>
        <v>45</v>
      </c>
      <c r="G40" s="388"/>
    </row>
    <row r="41" spans="1:7" ht="14.25">
      <c r="A41" s="375" t="s">
        <v>23</v>
      </c>
      <c r="B41" s="381" t="s">
        <v>626</v>
      </c>
      <c r="C41" s="376" t="s">
        <v>628</v>
      </c>
      <c r="D41" s="377" t="s">
        <v>49</v>
      </c>
      <c r="E41" s="361"/>
      <c r="F41" s="378">
        <v>55</v>
      </c>
      <c r="G41" s="361">
        <f>F41*E41</f>
        <v>0</v>
      </c>
    </row>
    <row r="42" spans="1:7" ht="14.25">
      <c r="A42" s="373"/>
      <c r="B42" s="370"/>
      <c r="C42" s="383" t="s">
        <v>370</v>
      </c>
      <c r="D42" s="374" t="s">
        <v>49</v>
      </c>
      <c r="F42" s="298">
        <f>F41</f>
        <v>55</v>
      </c>
      <c r="G42" s="382"/>
    </row>
    <row r="43" spans="1:7" ht="27">
      <c r="A43" s="373"/>
      <c r="B43" s="370"/>
      <c r="C43" s="383" t="s">
        <v>629</v>
      </c>
      <c r="D43" s="374" t="s">
        <v>50</v>
      </c>
      <c r="F43" s="298">
        <f>13*1*2.5</f>
        <v>32.5</v>
      </c>
      <c r="G43" s="382"/>
    </row>
    <row r="44" spans="1:7" ht="14.25">
      <c r="A44" s="373"/>
      <c r="B44" s="370"/>
      <c r="C44" s="383" t="s">
        <v>364</v>
      </c>
      <c r="D44" s="374" t="s">
        <v>50</v>
      </c>
      <c r="F44" s="298">
        <f>13*0.7</f>
        <v>9.1</v>
      </c>
      <c r="G44" s="382"/>
    </row>
    <row r="45" spans="1:7" ht="14.25">
      <c r="A45" s="373"/>
      <c r="B45" s="370"/>
      <c r="C45" s="383" t="s">
        <v>366</v>
      </c>
      <c r="D45" s="374" t="s">
        <v>50</v>
      </c>
      <c r="F45" s="298">
        <f>F43-F44</f>
        <v>23.4</v>
      </c>
      <c r="G45" s="382"/>
    </row>
    <row r="46" spans="1:7" ht="14.25">
      <c r="A46" s="384"/>
      <c r="B46" s="385"/>
      <c r="C46" s="393" t="s">
        <v>368</v>
      </c>
      <c r="D46" s="387" t="s">
        <v>50</v>
      </c>
      <c r="F46" s="302">
        <f>F43-F45</f>
        <v>9.100000000000001</v>
      </c>
      <c r="G46" s="388"/>
    </row>
    <row r="47" spans="1:7" ht="14.25">
      <c r="A47" s="375" t="s">
        <v>283</v>
      </c>
      <c r="B47" s="381" t="s">
        <v>626</v>
      </c>
      <c r="C47" s="376" t="s">
        <v>379</v>
      </c>
      <c r="D47" s="377" t="s">
        <v>13</v>
      </c>
      <c r="E47" s="361"/>
      <c r="F47" s="378">
        <v>3</v>
      </c>
      <c r="G47" s="361">
        <f>F47*E47</f>
        <v>0</v>
      </c>
    </row>
    <row r="48" spans="1:7" ht="14.25">
      <c r="A48" s="373"/>
      <c r="B48" s="370"/>
      <c r="C48" s="383" t="s">
        <v>376</v>
      </c>
      <c r="D48" s="374" t="s">
        <v>13</v>
      </c>
      <c r="F48" s="298">
        <f>F47</f>
        <v>3</v>
      </c>
      <c r="G48" s="382"/>
    </row>
    <row r="49" spans="1:7" ht="27">
      <c r="A49" s="373"/>
      <c r="B49" s="370"/>
      <c r="C49" s="383" t="s">
        <v>630</v>
      </c>
      <c r="D49" s="374" t="s">
        <v>50</v>
      </c>
      <c r="F49" s="298">
        <f>2*2*F48*3</f>
        <v>36</v>
      </c>
      <c r="G49" s="382"/>
    </row>
    <row r="50" spans="1:7" ht="14.25">
      <c r="A50" s="373"/>
      <c r="B50" s="370"/>
      <c r="C50" s="383" t="s">
        <v>366</v>
      </c>
      <c r="D50" s="374" t="s">
        <v>50</v>
      </c>
      <c r="F50" s="412">
        <f>F49-3.14*0.8*0.8*F48</f>
        <v>29.9712</v>
      </c>
      <c r="G50" s="382"/>
    </row>
    <row r="51" spans="1:7" ht="14.25">
      <c r="A51" s="384"/>
      <c r="B51" s="385"/>
      <c r="C51" s="393" t="s">
        <v>368</v>
      </c>
      <c r="D51" s="387" t="s">
        <v>50</v>
      </c>
      <c r="F51" s="413">
        <f>F49-F50</f>
        <v>6.0288</v>
      </c>
      <c r="G51" s="388"/>
    </row>
    <row r="52" spans="1:7" ht="14.25">
      <c r="A52" s="375" t="s">
        <v>291</v>
      </c>
      <c r="B52" s="381" t="s">
        <v>626</v>
      </c>
      <c r="C52" s="376" t="s">
        <v>631</v>
      </c>
      <c r="D52" s="377" t="s">
        <v>256</v>
      </c>
      <c r="E52" s="361"/>
      <c r="F52" s="379">
        <f>F41</f>
        <v>55</v>
      </c>
      <c r="G52" s="361">
        <f>F52*E52</f>
        <v>0</v>
      </c>
    </row>
    <row r="53" spans="1:7" ht="14.25">
      <c r="A53" s="384"/>
      <c r="B53" s="385"/>
      <c r="C53" s="393" t="s">
        <v>632</v>
      </c>
      <c r="D53" s="387" t="s">
        <v>256</v>
      </c>
      <c r="F53" s="302">
        <f>F52</f>
        <v>55</v>
      </c>
      <c r="G53" s="388"/>
    </row>
    <row r="54" spans="1:7" ht="27">
      <c r="A54" s="373" t="s">
        <v>641</v>
      </c>
      <c r="B54" s="370" t="s">
        <v>626</v>
      </c>
      <c r="C54" s="371" t="s">
        <v>633</v>
      </c>
      <c r="D54" s="372" t="s">
        <v>198</v>
      </c>
      <c r="E54" s="361"/>
      <c r="F54" s="380">
        <f>F55</f>
        <v>58</v>
      </c>
      <c r="G54" s="361">
        <f>F54*E54</f>
        <v>0</v>
      </c>
    </row>
    <row r="55" spans="1:7" ht="27">
      <c r="A55" s="384"/>
      <c r="B55" s="385"/>
      <c r="C55" s="386" t="s">
        <v>642</v>
      </c>
      <c r="D55" s="387" t="s">
        <v>198</v>
      </c>
      <c r="F55" s="302">
        <v>58</v>
      </c>
      <c r="G55" s="388"/>
    </row>
    <row r="56" spans="1:7" ht="14.25">
      <c r="A56" s="222"/>
      <c r="B56" s="451" t="s">
        <v>51</v>
      </c>
      <c r="C56" s="452"/>
      <c r="D56" s="452"/>
      <c r="E56" s="452"/>
      <c r="F56" s="453"/>
      <c r="G56" s="230">
        <f>SUM(G7:G55)</f>
        <v>0</v>
      </c>
    </row>
  </sheetData>
  <sheetProtection/>
  <mergeCells count="3">
    <mergeCell ref="A1:G1"/>
    <mergeCell ref="A2:G2"/>
    <mergeCell ref="B56:F5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0"/>
  <sheetViews>
    <sheetView view="pageBreakPreview" zoomScaleSheetLayoutView="100" zoomScalePageLayoutView="0" workbookViewId="0" topLeftCell="A143">
      <selection activeCell="N147" sqref="N147"/>
    </sheetView>
  </sheetViews>
  <sheetFormatPr defaultColWidth="9.140625" defaultRowHeight="15"/>
  <cols>
    <col min="1" max="1" width="10.7109375" style="111" customWidth="1"/>
    <col min="2" max="2" width="15.7109375" style="129" customWidth="1"/>
    <col min="3" max="3" width="55.7109375" style="130" customWidth="1"/>
    <col min="4" max="4" width="10.7109375" style="129" customWidth="1"/>
    <col min="5" max="5" width="10.7109375" style="282" customWidth="1"/>
    <col min="6" max="6" width="10.7109375" style="131" customWidth="1"/>
    <col min="7" max="7" width="15.7109375" style="282" customWidth="1"/>
  </cols>
  <sheetData>
    <row r="1" spans="1:8" s="104" customFormat="1" ht="57.75" customHeight="1">
      <c r="A1" s="438" t="s">
        <v>224</v>
      </c>
      <c r="B1" s="438"/>
      <c r="C1" s="438"/>
      <c r="D1" s="438"/>
      <c r="E1" s="439"/>
      <c r="F1" s="438"/>
      <c r="G1" s="438"/>
      <c r="H1" s="93"/>
    </row>
    <row r="2" spans="1:8" s="104" customFormat="1" ht="92.25" customHeight="1">
      <c r="A2" s="440" t="s">
        <v>400</v>
      </c>
      <c r="B2" s="440"/>
      <c r="C2" s="440"/>
      <c r="D2" s="440"/>
      <c r="E2" s="441"/>
      <c r="F2" s="440"/>
      <c r="G2" s="440"/>
      <c r="H2" s="231"/>
    </row>
    <row r="3" spans="1:11" s="104" customFormat="1" ht="14.25">
      <c r="A3" s="88" t="s">
        <v>17</v>
      </c>
      <c r="B3" s="88" t="s">
        <v>15</v>
      </c>
      <c r="C3" s="88" t="s">
        <v>0</v>
      </c>
      <c r="D3" s="88" t="s">
        <v>2</v>
      </c>
      <c r="E3" s="89" t="s">
        <v>18</v>
      </c>
      <c r="F3" s="88" t="s">
        <v>1</v>
      </c>
      <c r="G3" s="89" t="s">
        <v>19</v>
      </c>
      <c r="H3" s="232"/>
      <c r="K3" s="233"/>
    </row>
    <row r="4" spans="1:7" s="104" customFormat="1" ht="14.25">
      <c r="A4" s="132" t="s">
        <v>3</v>
      </c>
      <c r="B4" s="132" t="s">
        <v>4</v>
      </c>
      <c r="C4" s="132" t="s">
        <v>5</v>
      </c>
      <c r="D4" s="132" t="s">
        <v>6</v>
      </c>
      <c r="E4" s="132">
        <v>5</v>
      </c>
      <c r="F4" s="132">
        <v>6</v>
      </c>
      <c r="G4" s="132">
        <v>7</v>
      </c>
    </row>
    <row r="5" spans="1:7" s="93" customFormat="1" ht="14.25" hidden="1">
      <c r="A5" s="6" t="s">
        <v>4</v>
      </c>
      <c r="B5" s="7" t="s">
        <v>229</v>
      </c>
      <c r="C5" s="234" t="s">
        <v>14</v>
      </c>
      <c r="D5" s="235" t="s">
        <v>9</v>
      </c>
      <c r="E5" s="236"/>
      <c r="F5" s="237" t="s">
        <v>9</v>
      </c>
      <c r="G5" s="238"/>
    </row>
    <row r="6" spans="1:7" s="93" customFormat="1" ht="14.25" hidden="1">
      <c r="A6" s="88" t="s">
        <v>21</v>
      </c>
      <c r="B6" s="175" t="s">
        <v>230</v>
      </c>
      <c r="C6" s="185" t="s">
        <v>231</v>
      </c>
      <c r="D6" s="218"/>
      <c r="E6" s="219"/>
      <c r="F6" s="220"/>
      <c r="G6" s="239"/>
    </row>
    <row r="7" spans="1:7" s="104" customFormat="1" ht="27" hidden="1">
      <c r="A7" s="88" t="s">
        <v>22</v>
      </c>
      <c r="B7" s="175" t="s">
        <v>230</v>
      </c>
      <c r="C7" s="240" t="s">
        <v>233</v>
      </c>
      <c r="D7" s="186" t="s">
        <v>13</v>
      </c>
      <c r="E7" s="241">
        <v>7500</v>
      </c>
      <c r="F7" s="199">
        <v>1</v>
      </c>
      <c r="G7" s="241">
        <f>E7*F7</f>
        <v>7500</v>
      </c>
    </row>
    <row r="8" spans="1:7" s="104" customFormat="1" ht="14.25" hidden="1">
      <c r="A8" s="88"/>
      <c r="B8" s="242"/>
      <c r="C8" s="243" t="s">
        <v>401</v>
      </c>
      <c r="D8" s="218" t="s">
        <v>13</v>
      </c>
      <c r="E8" s="219"/>
      <c r="F8" s="220">
        <v>1</v>
      </c>
      <c r="G8" s="244"/>
    </row>
    <row r="9" spans="1:7" s="104" customFormat="1" ht="14.25" hidden="1">
      <c r="A9" s="88"/>
      <c r="B9" s="242"/>
      <c r="C9" s="243" t="s">
        <v>402</v>
      </c>
      <c r="D9" s="218" t="s">
        <v>13</v>
      </c>
      <c r="E9" s="219"/>
      <c r="F9" s="220">
        <v>1</v>
      </c>
      <c r="G9" s="244"/>
    </row>
    <row r="10" spans="1:7" s="104" customFormat="1" ht="14.25" hidden="1">
      <c r="A10" s="88"/>
      <c r="B10" s="242"/>
      <c r="C10" s="243" t="s">
        <v>403</v>
      </c>
      <c r="D10" s="218" t="s">
        <v>13</v>
      </c>
      <c r="E10" s="219"/>
      <c r="F10" s="220">
        <v>1</v>
      </c>
      <c r="G10" s="244"/>
    </row>
    <row r="11" spans="1:7" s="104" customFormat="1" ht="14.25" customHeight="1" hidden="1">
      <c r="A11" s="88" t="s">
        <v>23</v>
      </c>
      <c r="B11" s="175" t="s">
        <v>265</v>
      </c>
      <c r="C11" s="185" t="s">
        <v>266</v>
      </c>
      <c r="D11" s="218" t="s">
        <v>9</v>
      </c>
      <c r="E11" s="219"/>
      <c r="F11" s="220" t="s">
        <v>9</v>
      </c>
      <c r="G11" s="239"/>
    </row>
    <row r="12" spans="1:7" s="104" customFormat="1" ht="15" hidden="1">
      <c r="A12" s="88" t="s">
        <v>24</v>
      </c>
      <c r="B12" s="175" t="s">
        <v>265</v>
      </c>
      <c r="C12" s="185" t="s">
        <v>266</v>
      </c>
      <c r="D12" s="186" t="s">
        <v>267</v>
      </c>
      <c r="E12" s="208">
        <v>1370</v>
      </c>
      <c r="F12" s="199">
        <f>SUM(F13:F16)</f>
        <v>612.244</v>
      </c>
      <c r="G12" s="241">
        <f>E12*F12</f>
        <v>838774.28</v>
      </c>
    </row>
    <row r="13" spans="1:7" s="104" customFormat="1" ht="15" hidden="1">
      <c r="A13" s="88"/>
      <c r="B13" s="245"/>
      <c r="C13" s="246" t="s">
        <v>404</v>
      </c>
      <c r="D13" s="218" t="s">
        <v>269</v>
      </c>
      <c r="E13" s="219"/>
      <c r="F13" s="247">
        <f>203.32*3*0.4</f>
        <v>243.98400000000004</v>
      </c>
      <c r="G13" s="248"/>
    </row>
    <row r="14" spans="1:7" s="104" customFormat="1" ht="15" hidden="1">
      <c r="A14" s="88"/>
      <c r="B14" s="245"/>
      <c r="C14" s="246" t="s">
        <v>405</v>
      </c>
      <c r="D14" s="218" t="s">
        <v>269</v>
      </c>
      <c r="E14" s="219"/>
      <c r="F14" s="247">
        <f>1.38*203.5</f>
        <v>280.83</v>
      </c>
      <c r="G14" s="248"/>
    </row>
    <row r="15" spans="1:7" s="104" customFormat="1" ht="15" hidden="1">
      <c r="A15" s="88"/>
      <c r="B15" s="245"/>
      <c r="C15" s="246" t="s">
        <v>406</v>
      </c>
      <c r="D15" s="218" t="s">
        <v>269</v>
      </c>
      <c r="E15" s="219"/>
      <c r="F15" s="247">
        <v>56.63</v>
      </c>
      <c r="G15" s="248"/>
    </row>
    <row r="16" spans="1:7" s="104" customFormat="1" ht="15" hidden="1">
      <c r="A16" s="88"/>
      <c r="B16" s="245"/>
      <c r="C16" s="246" t="s">
        <v>407</v>
      </c>
      <c r="D16" s="218" t="s">
        <v>269</v>
      </c>
      <c r="E16" s="219"/>
      <c r="F16" s="245">
        <v>30.8</v>
      </c>
      <c r="G16" s="248"/>
    </row>
    <row r="17" spans="1:7" s="93" customFormat="1" ht="14.25" hidden="1">
      <c r="A17" s="6" t="s">
        <v>5</v>
      </c>
      <c r="B17" s="7" t="s">
        <v>273</v>
      </c>
      <c r="C17" s="234" t="s">
        <v>274</v>
      </c>
      <c r="D17" s="235" t="s">
        <v>9</v>
      </c>
      <c r="E17" s="236"/>
      <c r="F17" s="237"/>
      <c r="G17" s="238"/>
    </row>
    <row r="18" spans="1:7" s="104" customFormat="1" ht="14.25" hidden="1">
      <c r="A18" s="88" t="s">
        <v>25</v>
      </c>
      <c r="B18" s="175" t="s">
        <v>275</v>
      </c>
      <c r="C18" s="185" t="s">
        <v>276</v>
      </c>
      <c r="D18" s="218"/>
      <c r="E18" s="219"/>
      <c r="F18" s="220"/>
      <c r="G18" s="239"/>
    </row>
    <row r="19" spans="1:7" s="104" customFormat="1" ht="15" hidden="1">
      <c r="A19" s="88" t="s">
        <v>26</v>
      </c>
      <c r="B19" s="175" t="s">
        <v>275</v>
      </c>
      <c r="C19" s="185" t="s">
        <v>344</v>
      </c>
      <c r="D19" s="186" t="s">
        <v>267</v>
      </c>
      <c r="E19" s="208">
        <v>60</v>
      </c>
      <c r="F19" s="199">
        <f>11.13*3</f>
        <v>33.39</v>
      </c>
      <c r="G19" s="241">
        <f>E19*F19</f>
        <v>2003.4</v>
      </c>
    </row>
    <row r="20" spans="1:7" s="104" customFormat="1" ht="14.25" hidden="1">
      <c r="A20" s="88" t="s">
        <v>27</v>
      </c>
      <c r="B20" s="175" t="s">
        <v>279</v>
      </c>
      <c r="C20" s="185" t="s">
        <v>280</v>
      </c>
      <c r="D20" s="218"/>
      <c r="E20" s="219"/>
      <c r="F20" s="220"/>
      <c r="G20" s="239"/>
    </row>
    <row r="21" spans="1:7" s="104" customFormat="1" ht="14.25" hidden="1">
      <c r="A21" s="88" t="s">
        <v>28</v>
      </c>
      <c r="B21" s="175" t="s">
        <v>279</v>
      </c>
      <c r="C21" s="185" t="s">
        <v>408</v>
      </c>
      <c r="D21" s="186" t="s">
        <v>256</v>
      </c>
      <c r="E21" s="208">
        <v>5340</v>
      </c>
      <c r="F21" s="199">
        <v>10.2</v>
      </c>
      <c r="G21" s="241">
        <f>E21*F21</f>
        <v>54467.99999999999</v>
      </c>
    </row>
    <row r="22" spans="1:7" s="104" customFormat="1" ht="14.25" hidden="1">
      <c r="A22" s="88" t="s">
        <v>29</v>
      </c>
      <c r="B22" s="175" t="s">
        <v>279</v>
      </c>
      <c r="C22" s="185" t="s">
        <v>409</v>
      </c>
      <c r="D22" s="186" t="s">
        <v>256</v>
      </c>
      <c r="E22" s="208">
        <f>1800+1340</f>
        <v>3140</v>
      </c>
      <c r="F22" s="199">
        <v>16.3</v>
      </c>
      <c r="G22" s="241">
        <f>E22*F22</f>
        <v>51182</v>
      </c>
    </row>
    <row r="23" spans="1:7" s="104" customFormat="1" ht="14.25" hidden="1">
      <c r="A23" s="6" t="s">
        <v>6</v>
      </c>
      <c r="B23" s="7" t="s">
        <v>284</v>
      </c>
      <c r="C23" s="234" t="s">
        <v>345</v>
      </c>
      <c r="D23" s="235"/>
      <c r="E23" s="236"/>
      <c r="F23" s="237"/>
      <c r="G23" s="238"/>
    </row>
    <row r="24" spans="1:7" s="104" customFormat="1" ht="15" hidden="1">
      <c r="A24" s="88" t="s">
        <v>30</v>
      </c>
      <c r="B24" s="95" t="s">
        <v>287</v>
      </c>
      <c r="C24" s="117" t="s">
        <v>288</v>
      </c>
      <c r="D24" s="249" t="s">
        <v>289</v>
      </c>
      <c r="E24" s="250">
        <v>280</v>
      </c>
      <c r="F24" s="251">
        <f>F25</f>
        <v>27.75</v>
      </c>
      <c r="G24" s="241">
        <f>E24*F24</f>
        <v>7770</v>
      </c>
    </row>
    <row r="25" spans="1:7" s="104" customFormat="1" ht="15" hidden="1">
      <c r="A25" s="132"/>
      <c r="B25" s="95"/>
      <c r="C25" s="252" t="s">
        <v>346</v>
      </c>
      <c r="D25" s="253" t="s">
        <v>251</v>
      </c>
      <c r="E25" s="254"/>
      <c r="F25" s="255">
        <v>27.75</v>
      </c>
      <c r="G25" s="256"/>
    </row>
    <row r="26" spans="1:7" s="104" customFormat="1" ht="14.25" hidden="1">
      <c r="A26" s="6" t="s">
        <v>6</v>
      </c>
      <c r="B26" s="7" t="s">
        <v>235</v>
      </c>
      <c r="C26" s="234" t="s">
        <v>236</v>
      </c>
      <c r="D26" s="235"/>
      <c r="E26" s="236"/>
      <c r="F26" s="237"/>
      <c r="G26" s="238"/>
    </row>
    <row r="27" spans="1:7" s="104" customFormat="1" ht="14.25" hidden="1">
      <c r="A27" s="88" t="s">
        <v>30</v>
      </c>
      <c r="B27" s="175" t="s">
        <v>237</v>
      </c>
      <c r="C27" s="185" t="s">
        <v>238</v>
      </c>
      <c r="D27" s="218"/>
      <c r="E27" s="219"/>
      <c r="F27" s="220"/>
      <c r="G27" s="239"/>
    </row>
    <row r="28" spans="1:7" s="104" customFormat="1" ht="14.25" hidden="1">
      <c r="A28" s="88" t="s">
        <v>31</v>
      </c>
      <c r="B28" s="95" t="s">
        <v>237</v>
      </c>
      <c r="C28" s="117" t="s">
        <v>238</v>
      </c>
      <c r="D28" s="249" t="s">
        <v>239</v>
      </c>
      <c r="E28" s="250">
        <v>5.75</v>
      </c>
      <c r="F28" s="251">
        <f>SUM(F29:F33)</f>
        <v>56186.72</v>
      </c>
      <c r="G28" s="241">
        <f>E28*F28</f>
        <v>323073.64</v>
      </c>
    </row>
    <row r="29" spans="1:7" s="104" customFormat="1" ht="14.25" hidden="1">
      <c r="A29" s="132"/>
      <c r="B29" s="175"/>
      <c r="C29" s="246" t="s">
        <v>410</v>
      </c>
      <c r="D29" s="218" t="s">
        <v>239</v>
      </c>
      <c r="E29" s="219"/>
      <c r="F29" s="220">
        <v>19943</v>
      </c>
      <c r="G29" s="256"/>
    </row>
    <row r="30" spans="1:7" s="104" customFormat="1" ht="14.25" hidden="1">
      <c r="A30" s="132"/>
      <c r="B30" s="175"/>
      <c r="C30" s="246" t="s">
        <v>411</v>
      </c>
      <c r="D30" s="218" t="s">
        <v>239</v>
      </c>
      <c r="E30" s="219"/>
      <c r="F30" s="220">
        <v>19179.82</v>
      </c>
      <c r="G30" s="256"/>
    </row>
    <row r="31" spans="1:7" s="104" customFormat="1" ht="14.25" hidden="1">
      <c r="A31" s="132"/>
      <c r="B31" s="175"/>
      <c r="C31" s="246" t="s">
        <v>402</v>
      </c>
      <c r="D31" s="218" t="s">
        <v>239</v>
      </c>
      <c r="E31" s="219"/>
      <c r="F31" s="220">
        <v>15345.6</v>
      </c>
      <c r="G31" s="256"/>
    </row>
    <row r="32" spans="1:7" s="104" customFormat="1" ht="14.25" hidden="1">
      <c r="A32" s="132"/>
      <c r="B32" s="175"/>
      <c r="C32" s="246" t="s">
        <v>412</v>
      </c>
      <c r="D32" s="218" t="s">
        <v>239</v>
      </c>
      <c r="E32" s="219"/>
      <c r="F32" s="220">
        <f>1697.3+6</f>
        <v>1703.3</v>
      </c>
      <c r="G32" s="256"/>
    </row>
    <row r="33" spans="1:7" s="104" customFormat="1" ht="14.25" hidden="1">
      <c r="A33" s="132"/>
      <c r="B33" s="175"/>
      <c r="C33" s="246" t="s">
        <v>413</v>
      </c>
      <c r="D33" s="218" t="s">
        <v>239</v>
      </c>
      <c r="E33" s="219"/>
      <c r="F33" s="220">
        <v>15</v>
      </c>
      <c r="G33" s="256"/>
    </row>
    <row r="34" spans="1:7" s="104" customFormat="1" ht="14.25" hidden="1">
      <c r="A34" s="88" t="s">
        <v>32</v>
      </c>
      <c r="B34" s="175" t="s">
        <v>240</v>
      </c>
      <c r="C34" s="185" t="s">
        <v>241</v>
      </c>
      <c r="D34" s="218"/>
      <c r="E34" s="219"/>
      <c r="F34" s="220"/>
      <c r="G34" s="239"/>
    </row>
    <row r="35" spans="1:7" s="104" customFormat="1" ht="14.25" hidden="1">
      <c r="A35" s="88" t="s">
        <v>33</v>
      </c>
      <c r="B35" s="175" t="s">
        <v>240</v>
      </c>
      <c r="C35" s="185" t="s">
        <v>414</v>
      </c>
      <c r="D35" s="186" t="s">
        <v>198</v>
      </c>
      <c r="E35" s="208">
        <v>40.5</v>
      </c>
      <c r="F35" s="187">
        <v>1021</v>
      </c>
      <c r="G35" s="241">
        <f>E35*F35</f>
        <v>41350.5</v>
      </c>
    </row>
    <row r="36" spans="1:7" s="104" customFormat="1" ht="14.25" hidden="1">
      <c r="A36" s="88" t="s">
        <v>415</v>
      </c>
      <c r="B36" s="175" t="s">
        <v>240</v>
      </c>
      <c r="C36" s="185" t="s">
        <v>416</v>
      </c>
      <c r="D36" s="186" t="s">
        <v>198</v>
      </c>
      <c r="E36" s="208">
        <v>38</v>
      </c>
      <c r="F36" s="187">
        <v>144</v>
      </c>
      <c r="G36" s="241">
        <f>E36*F36</f>
        <v>5472</v>
      </c>
    </row>
    <row r="37" spans="1:7" s="104" customFormat="1" ht="14.25" hidden="1">
      <c r="A37" s="88" t="s">
        <v>417</v>
      </c>
      <c r="B37" s="175" t="s">
        <v>240</v>
      </c>
      <c r="C37" s="185" t="s">
        <v>418</v>
      </c>
      <c r="D37" s="186" t="s">
        <v>198</v>
      </c>
      <c r="E37" s="208">
        <v>33.5</v>
      </c>
      <c r="F37" s="187">
        <v>688</v>
      </c>
      <c r="G37" s="241">
        <f>E37*F37</f>
        <v>23048</v>
      </c>
    </row>
    <row r="38" spans="1:7" s="104" customFormat="1" ht="14.25" hidden="1">
      <c r="A38" s="88" t="s">
        <v>419</v>
      </c>
      <c r="B38" s="175" t="s">
        <v>240</v>
      </c>
      <c r="C38" s="240" t="s">
        <v>420</v>
      </c>
      <c r="D38" s="186" t="s">
        <v>198</v>
      </c>
      <c r="E38" s="208">
        <v>33.5</v>
      </c>
      <c r="F38" s="187">
        <v>110</v>
      </c>
      <c r="G38" s="241">
        <f>E38*F38</f>
        <v>3685</v>
      </c>
    </row>
    <row r="39" spans="1:7" s="104" customFormat="1" ht="14.25" hidden="1">
      <c r="A39" s="6" t="s">
        <v>7</v>
      </c>
      <c r="B39" s="7" t="s">
        <v>243</v>
      </c>
      <c r="C39" s="234" t="s">
        <v>244</v>
      </c>
      <c r="D39" s="235"/>
      <c r="E39" s="236"/>
      <c r="F39" s="237"/>
      <c r="G39" s="238"/>
    </row>
    <row r="40" spans="1:7" s="104" customFormat="1" ht="14.25" hidden="1">
      <c r="A40" s="88" t="s">
        <v>34</v>
      </c>
      <c r="B40" s="175" t="s">
        <v>245</v>
      </c>
      <c r="C40" s="185" t="s">
        <v>246</v>
      </c>
      <c r="D40" s="218"/>
      <c r="E40" s="219"/>
      <c r="F40" s="220"/>
      <c r="G40" s="239"/>
    </row>
    <row r="41" spans="1:7" s="104" customFormat="1" ht="15" hidden="1">
      <c r="A41" s="94" t="s">
        <v>348</v>
      </c>
      <c r="B41" s="95" t="s">
        <v>305</v>
      </c>
      <c r="C41" s="117" t="s">
        <v>306</v>
      </c>
      <c r="D41" s="249" t="s">
        <v>289</v>
      </c>
      <c r="E41" s="250">
        <v>450</v>
      </c>
      <c r="F41" s="251">
        <f>SUM(F42:F45)</f>
        <v>667.48</v>
      </c>
      <c r="G41" s="241">
        <f>E41*F41</f>
        <v>300366</v>
      </c>
    </row>
    <row r="42" spans="1:7" s="104" customFormat="1" ht="15" hidden="1">
      <c r="A42" s="90"/>
      <c r="B42" s="257"/>
      <c r="C42" s="252" t="s">
        <v>306</v>
      </c>
      <c r="D42" s="253" t="s">
        <v>251</v>
      </c>
      <c r="E42" s="258"/>
      <c r="F42" s="259">
        <f>SUM(F43:F45)</f>
        <v>333.74</v>
      </c>
      <c r="G42" s="260"/>
    </row>
    <row r="43" spans="1:7" s="104" customFormat="1" ht="15" hidden="1">
      <c r="A43" s="90"/>
      <c r="B43" s="257"/>
      <c r="C43" s="252" t="s">
        <v>421</v>
      </c>
      <c r="D43" s="253" t="s">
        <v>251</v>
      </c>
      <c r="E43" s="254"/>
      <c r="F43" s="255">
        <v>267.4</v>
      </c>
      <c r="G43" s="260"/>
    </row>
    <row r="44" spans="1:7" s="104" customFormat="1" ht="15" hidden="1">
      <c r="A44" s="90"/>
      <c r="B44" s="257"/>
      <c r="C44" s="252" t="s">
        <v>422</v>
      </c>
      <c r="D44" s="253" t="s">
        <v>251</v>
      </c>
      <c r="E44" s="254"/>
      <c r="F44" s="255">
        <v>56.6</v>
      </c>
      <c r="G44" s="260"/>
    </row>
    <row r="45" spans="1:7" s="104" customFormat="1" ht="15" hidden="1">
      <c r="A45" s="90"/>
      <c r="B45" s="257"/>
      <c r="C45" s="252" t="s">
        <v>423</v>
      </c>
      <c r="D45" s="253" t="s">
        <v>251</v>
      </c>
      <c r="E45" s="254"/>
      <c r="F45" s="255">
        <v>9.74</v>
      </c>
      <c r="G45" s="260"/>
    </row>
    <row r="46" spans="1:7" s="104" customFormat="1" ht="14.25" hidden="1">
      <c r="A46" s="94" t="s">
        <v>318</v>
      </c>
      <c r="B46" s="95" t="s">
        <v>310</v>
      </c>
      <c r="C46" s="188" t="s">
        <v>311</v>
      </c>
      <c r="D46" s="213"/>
      <c r="E46" s="214"/>
      <c r="F46" s="215"/>
      <c r="G46" s="239"/>
    </row>
    <row r="47" spans="1:7" s="104" customFormat="1" ht="15" hidden="1">
      <c r="A47" s="94" t="s">
        <v>350</v>
      </c>
      <c r="B47" s="95" t="s">
        <v>310</v>
      </c>
      <c r="C47" s="188" t="s">
        <v>311</v>
      </c>
      <c r="D47" s="249" t="s">
        <v>289</v>
      </c>
      <c r="E47" s="250">
        <v>352</v>
      </c>
      <c r="F47" s="251">
        <f>SUM(F48)</f>
        <v>16.56</v>
      </c>
      <c r="G47" s="241">
        <f>E47*F47</f>
        <v>5829.12</v>
      </c>
    </row>
    <row r="48" spans="1:7" s="104" customFormat="1" ht="15" hidden="1">
      <c r="A48" s="90"/>
      <c r="B48" s="257"/>
      <c r="C48" s="252" t="s">
        <v>424</v>
      </c>
      <c r="D48" s="253" t="s">
        <v>251</v>
      </c>
      <c r="E48" s="254"/>
      <c r="F48" s="255">
        <v>16.56</v>
      </c>
      <c r="G48" s="256"/>
    </row>
    <row r="49" spans="1:7" s="104" customFormat="1" ht="14.25" hidden="1">
      <c r="A49" s="94" t="s">
        <v>320</v>
      </c>
      <c r="B49" s="95" t="s">
        <v>247</v>
      </c>
      <c r="C49" s="188" t="s">
        <v>248</v>
      </c>
      <c r="D49" s="213"/>
      <c r="E49" s="214"/>
      <c r="F49" s="215"/>
      <c r="G49" s="239"/>
    </row>
    <row r="50" spans="1:7" s="104" customFormat="1" ht="15" hidden="1">
      <c r="A50" s="94" t="s">
        <v>425</v>
      </c>
      <c r="B50" s="95" t="s">
        <v>247</v>
      </c>
      <c r="C50" s="188" t="s">
        <v>426</v>
      </c>
      <c r="D50" s="249" t="s">
        <v>289</v>
      </c>
      <c r="E50" s="250">
        <v>480</v>
      </c>
      <c r="F50" s="251">
        <v>256.2</v>
      </c>
      <c r="G50" s="241">
        <f>E50*F50</f>
        <v>122976</v>
      </c>
    </row>
    <row r="51" spans="1:7" s="104" customFormat="1" ht="15" hidden="1">
      <c r="A51" s="90"/>
      <c r="B51" s="95"/>
      <c r="C51" s="252" t="s">
        <v>427</v>
      </c>
      <c r="D51" s="253" t="s">
        <v>251</v>
      </c>
      <c r="E51" s="254"/>
      <c r="F51" s="255">
        <v>256.18</v>
      </c>
      <c r="G51" s="256"/>
    </row>
    <row r="52" spans="1:7" s="104" customFormat="1" ht="15" hidden="1">
      <c r="A52" s="90"/>
      <c r="B52" s="95"/>
      <c r="C52" s="252" t="s">
        <v>428</v>
      </c>
      <c r="D52" s="253" t="s">
        <v>253</v>
      </c>
      <c r="E52" s="254"/>
      <c r="F52" s="255">
        <f>3*203.5</f>
        <v>610.5</v>
      </c>
      <c r="G52" s="256"/>
    </row>
    <row r="53" spans="1:7" s="104" customFormat="1" ht="14.25" hidden="1">
      <c r="A53" s="90"/>
      <c r="B53" s="95"/>
      <c r="C53" s="252" t="s">
        <v>429</v>
      </c>
      <c r="D53" s="253" t="s">
        <v>198</v>
      </c>
      <c r="E53" s="254"/>
      <c r="F53" s="255">
        <v>90</v>
      </c>
      <c r="G53" s="256"/>
    </row>
    <row r="54" spans="1:7" s="104" customFormat="1" ht="14.25" hidden="1">
      <c r="A54" s="90"/>
      <c r="B54" s="257"/>
      <c r="C54" s="252" t="s">
        <v>430</v>
      </c>
      <c r="D54" s="253" t="s">
        <v>256</v>
      </c>
      <c r="E54" s="254"/>
      <c r="F54" s="255">
        <v>203.32</v>
      </c>
      <c r="G54" s="256"/>
    </row>
    <row r="55" spans="1:7" s="104" customFormat="1" ht="14.25" hidden="1">
      <c r="A55" s="94" t="s">
        <v>322</v>
      </c>
      <c r="B55" s="95" t="s">
        <v>431</v>
      </c>
      <c r="C55" s="117" t="s">
        <v>432</v>
      </c>
      <c r="D55" s="117"/>
      <c r="E55" s="261"/>
      <c r="F55" s="117"/>
      <c r="G55" s="256"/>
    </row>
    <row r="56" spans="1:7" s="104" customFormat="1" ht="15" hidden="1">
      <c r="A56" s="94" t="s">
        <v>433</v>
      </c>
      <c r="B56" s="95" t="s">
        <v>434</v>
      </c>
      <c r="C56" s="188" t="s">
        <v>435</v>
      </c>
      <c r="D56" s="249" t="s">
        <v>253</v>
      </c>
      <c r="E56" s="250">
        <v>15</v>
      </c>
      <c r="F56" s="251">
        <f>F57</f>
        <v>30.24</v>
      </c>
      <c r="G56" s="241">
        <f>E56*F56</f>
        <v>453.59999999999997</v>
      </c>
    </row>
    <row r="57" spans="1:7" s="104" customFormat="1" ht="27" hidden="1">
      <c r="A57" s="94"/>
      <c r="B57" s="257"/>
      <c r="C57" s="252" t="s">
        <v>436</v>
      </c>
      <c r="D57" s="253" t="s">
        <v>253</v>
      </c>
      <c r="E57" s="254"/>
      <c r="F57" s="255">
        <v>30.24</v>
      </c>
      <c r="G57" s="256"/>
    </row>
    <row r="58" spans="1:7" s="104" customFormat="1" ht="14.25" hidden="1">
      <c r="A58" s="6" t="s">
        <v>219</v>
      </c>
      <c r="B58" s="7" t="s">
        <v>314</v>
      </c>
      <c r="C58" s="234" t="s">
        <v>315</v>
      </c>
      <c r="D58" s="235"/>
      <c r="E58" s="236"/>
      <c r="F58" s="237"/>
      <c r="G58" s="238"/>
    </row>
    <row r="59" spans="1:7" s="104" customFormat="1" ht="14.25" hidden="1">
      <c r="A59" s="88" t="s">
        <v>35</v>
      </c>
      <c r="B59" s="175" t="s">
        <v>316</v>
      </c>
      <c r="C59" s="185" t="s">
        <v>317</v>
      </c>
      <c r="D59" s="218"/>
      <c r="E59" s="219"/>
      <c r="F59" s="220"/>
      <c r="G59" s="256"/>
    </row>
    <row r="60" spans="1:7" s="104" customFormat="1" ht="14.25" hidden="1">
      <c r="A60" s="94" t="s">
        <v>36</v>
      </c>
      <c r="B60" s="95" t="s">
        <v>316</v>
      </c>
      <c r="C60" s="188" t="s">
        <v>437</v>
      </c>
      <c r="D60" s="249" t="s">
        <v>239</v>
      </c>
      <c r="E60" s="250">
        <v>25</v>
      </c>
      <c r="F60" s="251">
        <v>785.31</v>
      </c>
      <c r="G60" s="241">
        <f>E60*F60</f>
        <v>19632.75</v>
      </c>
    </row>
    <row r="61" spans="1:7" s="104" customFormat="1" ht="13.5" customHeight="1" hidden="1">
      <c r="A61" s="94" t="s">
        <v>197</v>
      </c>
      <c r="B61" s="95" t="s">
        <v>316</v>
      </c>
      <c r="C61" s="188" t="s">
        <v>319</v>
      </c>
      <c r="D61" s="249" t="s">
        <v>256</v>
      </c>
      <c r="E61" s="250">
        <v>150</v>
      </c>
      <c r="F61" s="251">
        <v>192.7</v>
      </c>
      <c r="G61" s="241">
        <f>E61*F61</f>
        <v>28905</v>
      </c>
    </row>
    <row r="62" spans="1:7" s="104" customFormat="1" ht="13.5" customHeight="1" hidden="1">
      <c r="A62" s="88" t="s">
        <v>37</v>
      </c>
      <c r="B62" s="175" t="s">
        <v>325</v>
      </c>
      <c r="C62" s="185" t="s">
        <v>326</v>
      </c>
      <c r="D62" s="218"/>
      <c r="E62" s="219"/>
      <c r="F62" s="220"/>
      <c r="G62" s="256"/>
    </row>
    <row r="63" spans="1:7" s="104" customFormat="1" ht="13.5" customHeight="1" hidden="1">
      <c r="A63" s="94" t="s">
        <v>199</v>
      </c>
      <c r="B63" s="95" t="s">
        <v>325</v>
      </c>
      <c r="C63" s="188" t="s">
        <v>437</v>
      </c>
      <c r="D63" s="249" t="s">
        <v>333</v>
      </c>
      <c r="E63" s="250">
        <v>80</v>
      </c>
      <c r="F63" s="251">
        <v>10.79</v>
      </c>
      <c r="G63" s="241">
        <f>E63*F63</f>
        <v>863.1999999999999</v>
      </c>
    </row>
    <row r="64" spans="1:7" s="104" customFormat="1" ht="13.5" customHeight="1" hidden="1">
      <c r="A64" s="94" t="s">
        <v>200</v>
      </c>
      <c r="B64" s="95" t="s">
        <v>325</v>
      </c>
      <c r="C64" s="188" t="s">
        <v>319</v>
      </c>
      <c r="D64" s="249" t="s">
        <v>256</v>
      </c>
      <c r="E64" s="250">
        <v>20</v>
      </c>
      <c r="F64" s="251">
        <v>192.7</v>
      </c>
      <c r="G64" s="241">
        <f>E64*F64</f>
        <v>3854</v>
      </c>
    </row>
    <row r="65" spans="1:7" s="104" customFormat="1" ht="13.5" customHeight="1" hidden="1">
      <c r="A65" s="88" t="s">
        <v>38</v>
      </c>
      <c r="B65" s="175" t="s">
        <v>438</v>
      </c>
      <c r="C65" s="185" t="s">
        <v>439</v>
      </c>
      <c r="D65" s="218"/>
      <c r="E65" s="219"/>
      <c r="F65" s="220"/>
      <c r="G65" s="256"/>
    </row>
    <row r="66" spans="1:7" s="104" customFormat="1" ht="13.5" customHeight="1" hidden="1">
      <c r="A66" s="94" t="s">
        <v>39</v>
      </c>
      <c r="B66" s="95" t="s">
        <v>438</v>
      </c>
      <c r="C66" s="188" t="s">
        <v>440</v>
      </c>
      <c r="D66" s="249" t="s">
        <v>333</v>
      </c>
      <c r="E66" s="250">
        <v>33</v>
      </c>
      <c r="F66" s="251">
        <v>10.8</v>
      </c>
      <c r="G66" s="241">
        <f>E66*F66</f>
        <v>356.40000000000003</v>
      </c>
    </row>
    <row r="67" spans="1:7" s="104" customFormat="1" ht="13.5" customHeight="1" hidden="1">
      <c r="A67" s="6" t="s">
        <v>8</v>
      </c>
      <c r="B67" s="7" t="s">
        <v>327</v>
      </c>
      <c r="C67" s="234" t="s">
        <v>328</v>
      </c>
      <c r="D67" s="235"/>
      <c r="E67" s="236"/>
      <c r="F67" s="237"/>
      <c r="G67" s="238"/>
    </row>
    <row r="68" spans="1:7" s="104" customFormat="1" ht="13.5" customHeight="1" hidden="1">
      <c r="A68" s="88" t="s">
        <v>40</v>
      </c>
      <c r="B68" s="175" t="s">
        <v>329</v>
      </c>
      <c r="C68" s="185" t="s">
        <v>330</v>
      </c>
      <c r="D68" s="218"/>
      <c r="E68" s="219"/>
      <c r="F68" s="220"/>
      <c r="G68" s="256"/>
    </row>
    <row r="69" spans="1:7" s="104" customFormat="1" ht="13.5" customHeight="1" hidden="1">
      <c r="A69" s="94" t="s">
        <v>42</v>
      </c>
      <c r="B69" s="95" t="s">
        <v>329</v>
      </c>
      <c r="C69" s="188" t="s">
        <v>441</v>
      </c>
      <c r="D69" s="249" t="s">
        <v>333</v>
      </c>
      <c r="E69" s="250">
        <v>16.34</v>
      </c>
      <c r="F69" s="251">
        <v>18.37</v>
      </c>
      <c r="G69" s="241">
        <f>E69*F69</f>
        <v>300.1658</v>
      </c>
    </row>
    <row r="70" spans="1:7" s="104" customFormat="1" ht="13.5" customHeight="1" hidden="1">
      <c r="A70" s="88" t="s">
        <v>41</v>
      </c>
      <c r="B70" s="175" t="s">
        <v>334</v>
      </c>
      <c r="C70" s="185" t="s">
        <v>335</v>
      </c>
      <c r="D70" s="218"/>
      <c r="E70" s="219"/>
      <c r="F70" s="220"/>
      <c r="G70" s="256"/>
    </row>
    <row r="71" spans="1:7" s="104" customFormat="1" ht="13.5" customHeight="1" hidden="1">
      <c r="A71" s="94" t="s">
        <v>43</v>
      </c>
      <c r="B71" s="95" t="s">
        <v>334</v>
      </c>
      <c r="C71" s="188" t="s">
        <v>442</v>
      </c>
      <c r="D71" s="249" t="s">
        <v>333</v>
      </c>
      <c r="E71" s="250">
        <v>30</v>
      </c>
      <c r="F71" s="251">
        <v>7.62</v>
      </c>
      <c r="G71" s="241">
        <f>E71*F71</f>
        <v>228.6</v>
      </c>
    </row>
    <row r="72" spans="1:7" s="104" customFormat="1" ht="13.5" customHeight="1" hidden="1">
      <c r="A72" s="6" t="s">
        <v>44</v>
      </c>
      <c r="B72" s="7" t="s">
        <v>257</v>
      </c>
      <c r="C72" s="234" t="s">
        <v>258</v>
      </c>
      <c r="D72" s="235"/>
      <c r="E72" s="236"/>
      <c r="F72" s="237"/>
      <c r="G72" s="238"/>
    </row>
    <row r="73" spans="1:7" s="104" customFormat="1" ht="13.5" customHeight="1" hidden="1">
      <c r="A73" s="88" t="s">
        <v>45</v>
      </c>
      <c r="B73" s="175" t="s">
        <v>259</v>
      </c>
      <c r="C73" s="185" t="s">
        <v>260</v>
      </c>
      <c r="D73" s="218"/>
      <c r="E73" s="219"/>
      <c r="F73" s="220"/>
      <c r="G73" s="256"/>
    </row>
    <row r="74" spans="1:7" s="104" customFormat="1" ht="13.5" customHeight="1" hidden="1">
      <c r="A74" s="94" t="s">
        <v>46</v>
      </c>
      <c r="B74" s="95" t="s">
        <v>259</v>
      </c>
      <c r="C74" s="188" t="s">
        <v>260</v>
      </c>
      <c r="D74" s="249" t="s">
        <v>256</v>
      </c>
      <c r="E74" s="250">
        <v>14</v>
      </c>
      <c r="F74" s="251">
        <f>SUM(F75:F79)</f>
        <v>332.17</v>
      </c>
      <c r="G74" s="241">
        <f>E74*F74</f>
        <v>4650.38</v>
      </c>
    </row>
    <row r="75" spans="1:7" s="104" customFormat="1" ht="13.5" customHeight="1" hidden="1">
      <c r="A75" s="88"/>
      <c r="B75" s="175"/>
      <c r="C75" s="246" t="s">
        <v>443</v>
      </c>
      <c r="D75" s="218" t="s">
        <v>256</v>
      </c>
      <c r="E75" s="219"/>
      <c r="F75" s="220">
        <v>233.32</v>
      </c>
      <c r="G75" s="256"/>
    </row>
    <row r="76" spans="1:7" s="104" customFormat="1" ht="14.25" hidden="1">
      <c r="A76" s="88"/>
      <c r="B76" s="175"/>
      <c r="C76" s="246" t="s">
        <v>444</v>
      </c>
      <c r="D76" s="218" t="s">
        <v>256</v>
      </c>
      <c r="E76" s="219"/>
      <c r="F76" s="220">
        <v>49.85</v>
      </c>
      <c r="G76" s="256"/>
    </row>
    <row r="77" spans="1:7" s="104" customFormat="1" ht="14.25" hidden="1">
      <c r="A77" s="88"/>
      <c r="B77" s="175"/>
      <c r="C77" s="246" t="s">
        <v>445</v>
      </c>
      <c r="D77" s="218" t="s">
        <v>256</v>
      </c>
      <c r="E77" s="219"/>
      <c r="F77" s="220">
        <v>17</v>
      </c>
      <c r="G77" s="256"/>
    </row>
    <row r="78" spans="1:7" s="104" customFormat="1" ht="14.25" hidden="1">
      <c r="A78" s="88"/>
      <c r="B78" s="175"/>
      <c r="C78" s="246" t="s">
        <v>446</v>
      </c>
      <c r="D78" s="218" t="s">
        <v>256</v>
      </c>
      <c r="E78" s="219"/>
      <c r="F78" s="220">
        <v>15.1</v>
      </c>
      <c r="G78" s="256"/>
    </row>
    <row r="79" spans="1:7" s="104" customFormat="1" ht="14.25" hidden="1">
      <c r="A79" s="88"/>
      <c r="B79" s="240"/>
      <c r="C79" s="246" t="s">
        <v>447</v>
      </c>
      <c r="D79" s="218" t="s">
        <v>256</v>
      </c>
      <c r="E79" s="219"/>
      <c r="F79" s="220">
        <v>16.9</v>
      </c>
      <c r="G79" s="256"/>
    </row>
    <row r="80" spans="1:7" s="104" customFormat="1" ht="14.25" hidden="1">
      <c r="A80" s="6" t="s">
        <v>194</v>
      </c>
      <c r="B80" s="7" t="s">
        <v>448</v>
      </c>
      <c r="C80" s="234" t="s">
        <v>449</v>
      </c>
      <c r="D80" s="235"/>
      <c r="E80" s="236"/>
      <c r="F80" s="237"/>
      <c r="G80" s="238"/>
    </row>
    <row r="81" spans="1:7" s="104" customFormat="1" ht="14.25" hidden="1">
      <c r="A81" s="94" t="s">
        <v>195</v>
      </c>
      <c r="B81" s="95" t="s">
        <v>448</v>
      </c>
      <c r="C81" s="188" t="s">
        <v>450</v>
      </c>
      <c r="D81" s="249" t="s">
        <v>256</v>
      </c>
      <c r="E81" s="250">
        <v>120</v>
      </c>
      <c r="F81" s="251">
        <v>1</v>
      </c>
      <c r="G81" s="241">
        <f>E81*F81</f>
        <v>120</v>
      </c>
    </row>
    <row r="82" spans="1:7" s="104" customFormat="1" ht="14.25" hidden="1">
      <c r="A82" s="94" t="s">
        <v>451</v>
      </c>
      <c r="B82" s="95" t="s">
        <v>448</v>
      </c>
      <c r="C82" s="188" t="s">
        <v>452</v>
      </c>
      <c r="D82" s="249" t="s">
        <v>198</v>
      </c>
      <c r="E82" s="250">
        <v>5650</v>
      </c>
      <c r="F82" s="251">
        <v>1</v>
      </c>
      <c r="G82" s="241">
        <f>E82*F82</f>
        <v>5650</v>
      </c>
    </row>
    <row r="83" spans="1:7" s="104" customFormat="1" ht="13.5" customHeight="1" hidden="1">
      <c r="A83" s="88"/>
      <c r="B83" s="245"/>
      <c r="C83" s="262" t="s">
        <v>453</v>
      </c>
      <c r="D83" s="218" t="s">
        <v>198</v>
      </c>
      <c r="E83" s="219"/>
      <c r="F83" s="245">
        <v>1</v>
      </c>
      <c r="G83" s="256"/>
    </row>
    <row r="84" spans="1:7" s="104" customFormat="1" ht="13.5" customHeight="1" hidden="1">
      <c r="A84" s="88"/>
      <c r="B84" s="245"/>
      <c r="C84" s="246" t="s">
        <v>454</v>
      </c>
      <c r="D84" s="218" t="s">
        <v>198</v>
      </c>
      <c r="E84" s="219"/>
      <c r="F84" s="245">
        <v>1</v>
      </c>
      <c r="G84" s="256"/>
    </row>
    <row r="85" spans="1:7" s="104" customFormat="1" ht="13.5" customHeight="1" hidden="1">
      <c r="A85" s="88"/>
      <c r="B85" s="245"/>
      <c r="C85" s="262" t="s">
        <v>455</v>
      </c>
      <c r="D85" s="218" t="s">
        <v>198</v>
      </c>
      <c r="E85" s="219"/>
      <c r="F85" s="245">
        <v>1</v>
      </c>
      <c r="G85" s="256"/>
    </row>
    <row r="86" spans="1:7" s="104" customFormat="1" ht="26.25" hidden="1">
      <c r="A86" s="88"/>
      <c r="B86" s="245"/>
      <c r="C86" s="262" t="s">
        <v>456</v>
      </c>
      <c r="D86" s="218" t="s">
        <v>198</v>
      </c>
      <c r="E86" s="219"/>
      <c r="F86" s="245">
        <v>1</v>
      </c>
      <c r="G86" s="256"/>
    </row>
    <row r="87" spans="1:7" s="104" customFormat="1" ht="13.5" customHeight="1" hidden="1">
      <c r="A87" s="88"/>
      <c r="B87" s="245"/>
      <c r="C87" s="246" t="s">
        <v>457</v>
      </c>
      <c r="D87" s="218" t="s">
        <v>198</v>
      </c>
      <c r="E87" s="219"/>
      <c r="F87" s="245">
        <v>1</v>
      </c>
      <c r="G87" s="256"/>
    </row>
    <row r="88" spans="1:7" s="104" customFormat="1" ht="24" customHeight="1" hidden="1">
      <c r="A88" s="88"/>
      <c r="B88" s="245"/>
      <c r="C88" s="246" t="s">
        <v>458</v>
      </c>
      <c r="D88" s="218" t="s">
        <v>198</v>
      </c>
      <c r="E88" s="219"/>
      <c r="F88" s="245">
        <v>3</v>
      </c>
      <c r="G88" s="256"/>
    </row>
    <row r="89" spans="1:7" s="104" customFormat="1" ht="24" customHeight="1" hidden="1">
      <c r="A89" s="88"/>
      <c r="B89" s="245"/>
      <c r="C89" s="246" t="s">
        <v>459</v>
      </c>
      <c r="D89" s="218" t="s">
        <v>198</v>
      </c>
      <c r="E89" s="219"/>
      <c r="F89" s="245">
        <v>1</v>
      </c>
      <c r="G89" s="256"/>
    </row>
    <row r="90" spans="1:7" s="104" customFormat="1" ht="13.5" customHeight="1" hidden="1">
      <c r="A90" s="94" t="s">
        <v>460</v>
      </c>
      <c r="B90" s="95" t="s">
        <v>461</v>
      </c>
      <c r="C90" s="188" t="s">
        <v>462</v>
      </c>
      <c r="D90" s="249" t="s">
        <v>198</v>
      </c>
      <c r="E90" s="250">
        <v>1700</v>
      </c>
      <c r="F90" s="251">
        <v>2</v>
      </c>
      <c r="G90" s="241">
        <f>E90*F90</f>
        <v>3400</v>
      </c>
    </row>
    <row r="91" spans="1:7" s="104" customFormat="1" ht="13.5" customHeight="1" hidden="1">
      <c r="A91" s="6" t="s">
        <v>463</v>
      </c>
      <c r="B91" s="7" t="s">
        <v>464</v>
      </c>
      <c r="C91" s="234" t="s">
        <v>465</v>
      </c>
      <c r="D91" s="235"/>
      <c r="E91" s="236"/>
      <c r="F91" s="237"/>
      <c r="G91" s="238"/>
    </row>
    <row r="92" spans="1:7" s="104" customFormat="1" ht="13.5" customHeight="1" hidden="1">
      <c r="A92" s="88"/>
      <c r="B92" s="175" t="s">
        <v>466</v>
      </c>
      <c r="C92" s="185" t="s">
        <v>467</v>
      </c>
      <c r="D92" s="218"/>
      <c r="E92" s="219"/>
      <c r="F92" s="220"/>
      <c r="G92" s="256"/>
    </row>
    <row r="93" spans="1:7" s="104" customFormat="1" ht="13.5" customHeight="1" hidden="1">
      <c r="A93" s="263"/>
      <c r="B93" s="175" t="s">
        <v>466</v>
      </c>
      <c r="C93" s="246" t="s">
        <v>468</v>
      </c>
      <c r="D93" s="218" t="s">
        <v>333</v>
      </c>
      <c r="E93" s="219"/>
      <c r="F93" s="264">
        <v>45</v>
      </c>
      <c r="G93" s="256"/>
    </row>
    <row r="94" spans="1:7" s="104" customFormat="1" ht="13.5" customHeight="1" hidden="1">
      <c r="A94" s="88"/>
      <c r="B94" s="175" t="s">
        <v>469</v>
      </c>
      <c r="C94" s="185" t="s">
        <v>470</v>
      </c>
      <c r="D94" s="218"/>
      <c r="E94" s="219"/>
      <c r="F94" s="220"/>
      <c r="G94" s="256"/>
    </row>
    <row r="95" spans="1:7" s="104" customFormat="1" ht="13.5" customHeight="1" hidden="1">
      <c r="A95" s="263"/>
      <c r="B95" s="175" t="s">
        <v>469</v>
      </c>
      <c r="C95" s="246" t="s">
        <v>471</v>
      </c>
      <c r="D95" s="218" t="s">
        <v>333</v>
      </c>
      <c r="E95" s="219"/>
      <c r="F95" s="264">
        <v>45</v>
      </c>
      <c r="G95" s="256"/>
    </row>
    <row r="96" spans="1:7" s="104" customFormat="1" ht="13.5" customHeight="1" hidden="1">
      <c r="A96" s="6" t="s">
        <v>472</v>
      </c>
      <c r="B96" s="7" t="s">
        <v>464</v>
      </c>
      <c r="C96" s="234" t="s">
        <v>48</v>
      </c>
      <c r="D96" s="235"/>
      <c r="E96" s="236"/>
      <c r="F96" s="237"/>
      <c r="G96" s="238"/>
    </row>
    <row r="97" spans="1:7" ht="27" hidden="1">
      <c r="A97" s="88"/>
      <c r="B97" s="265" t="s">
        <v>473</v>
      </c>
      <c r="C97" s="266" t="s">
        <v>474</v>
      </c>
      <c r="D97" s="218"/>
      <c r="E97" s="219"/>
      <c r="F97" s="220"/>
      <c r="G97" s="256"/>
    </row>
    <row r="98" spans="1:7" ht="15" hidden="1">
      <c r="A98" s="263"/>
      <c r="B98" s="265" t="s">
        <v>473</v>
      </c>
      <c r="C98" s="246" t="s">
        <v>475</v>
      </c>
      <c r="D98" s="267" t="s">
        <v>476</v>
      </c>
      <c r="E98" s="268"/>
      <c r="F98" s="264">
        <v>45</v>
      </c>
      <c r="G98" s="256"/>
    </row>
    <row r="99" spans="1:7" ht="27" hidden="1">
      <c r="A99" s="88"/>
      <c r="B99" s="265" t="s">
        <v>477</v>
      </c>
      <c r="C99" s="266" t="s">
        <v>478</v>
      </c>
      <c r="D99" s="267"/>
      <c r="E99" s="268"/>
      <c r="F99" s="264"/>
      <c r="G99" s="256"/>
    </row>
    <row r="100" spans="1:7" ht="15" hidden="1">
      <c r="A100" s="263"/>
      <c r="B100" s="265" t="s">
        <v>477</v>
      </c>
      <c r="C100" s="246" t="s">
        <v>479</v>
      </c>
      <c r="D100" s="267" t="s">
        <v>476</v>
      </c>
      <c r="E100" s="268"/>
      <c r="F100" s="264">
        <v>45</v>
      </c>
      <c r="G100" s="256"/>
    </row>
    <row r="101" spans="1:7" ht="15">
      <c r="A101" s="6" t="s">
        <v>3</v>
      </c>
      <c r="B101" s="7"/>
      <c r="C101" s="269" t="s">
        <v>480</v>
      </c>
      <c r="D101" s="235"/>
      <c r="E101" s="236"/>
      <c r="F101" s="237"/>
      <c r="G101" s="238"/>
    </row>
    <row r="102" spans="1:7" ht="42.75" customHeight="1">
      <c r="A102" s="6"/>
      <c r="B102" s="7"/>
      <c r="C102" s="269" t="s">
        <v>481</v>
      </c>
      <c r="D102" s="235"/>
      <c r="E102" s="236"/>
      <c r="F102" s="237"/>
      <c r="G102" s="238"/>
    </row>
    <row r="103" spans="1:7" ht="37.5" customHeight="1">
      <c r="A103" s="99" t="s">
        <v>20</v>
      </c>
      <c r="B103" s="134" t="s">
        <v>482</v>
      </c>
      <c r="C103" s="101" t="s">
        <v>483</v>
      </c>
      <c r="D103" s="102" t="s">
        <v>49</v>
      </c>
      <c r="E103" s="358"/>
      <c r="F103" s="103">
        <v>20</v>
      </c>
      <c r="G103" s="327">
        <f>F103*E103</f>
        <v>0</v>
      </c>
    </row>
    <row r="104" spans="1:7" ht="54.75">
      <c r="A104" s="270"/>
      <c r="B104" s="271"/>
      <c r="C104" s="143" t="s">
        <v>484</v>
      </c>
      <c r="D104" s="144" t="s">
        <v>189</v>
      </c>
      <c r="E104" s="272"/>
      <c r="F104" s="146">
        <v>2</v>
      </c>
      <c r="G104" s="273"/>
    </row>
    <row r="105" spans="1:7" ht="41.25">
      <c r="A105" s="270"/>
      <c r="B105" s="271"/>
      <c r="C105" s="143" t="s">
        <v>485</v>
      </c>
      <c r="D105" s="144" t="s">
        <v>50</v>
      </c>
      <c r="E105" s="272"/>
      <c r="F105" s="146">
        <v>1.08</v>
      </c>
      <c r="G105" s="273"/>
    </row>
    <row r="106" spans="1:7" ht="41.25">
      <c r="A106" s="270"/>
      <c r="B106" s="271"/>
      <c r="C106" s="143" t="s">
        <v>486</v>
      </c>
      <c r="D106" s="144" t="s">
        <v>50</v>
      </c>
      <c r="E106" s="272"/>
      <c r="F106" s="146">
        <v>0.84</v>
      </c>
      <c r="G106" s="273"/>
    </row>
    <row r="107" spans="1:7" ht="41.25">
      <c r="A107" s="270"/>
      <c r="B107" s="271"/>
      <c r="C107" s="143" t="s">
        <v>487</v>
      </c>
      <c r="D107" s="144" t="s">
        <v>49</v>
      </c>
      <c r="E107" s="272"/>
      <c r="F107" s="146">
        <v>6</v>
      </c>
      <c r="G107" s="273"/>
    </row>
    <row r="108" spans="1:7" ht="54.75">
      <c r="A108" s="270"/>
      <c r="B108" s="271"/>
      <c r="C108" s="143" t="s">
        <v>488</v>
      </c>
      <c r="D108" s="144" t="s">
        <v>49</v>
      </c>
      <c r="E108" s="272"/>
      <c r="F108" s="146">
        <v>183</v>
      </c>
      <c r="G108" s="273"/>
    </row>
    <row r="109" spans="1:7" ht="54.75">
      <c r="A109" s="270"/>
      <c r="B109" s="271"/>
      <c r="C109" s="143" t="s">
        <v>489</v>
      </c>
      <c r="D109" s="144" t="s">
        <v>49</v>
      </c>
      <c r="E109" s="272"/>
      <c r="F109" s="146">
        <v>60</v>
      </c>
      <c r="G109" s="273"/>
    </row>
    <row r="110" spans="1:7" ht="69">
      <c r="A110" s="270"/>
      <c r="B110" s="271"/>
      <c r="C110" s="143" t="s">
        <v>490</v>
      </c>
      <c r="D110" s="144" t="s">
        <v>189</v>
      </c>
      <c r="E110" s="272"/>
      <c r="F110" s="146">
        <v>3</v>
      </c>
      <c r="G110" s="273"/>
    </row>
    <row r="111" spans="1:7" ht="96">
      <c r="A111" s="270"/>
      <c r="B111" s="271"/>
      <c r="C111" s="143" t="s">
        <v>491</v>
      </c>
      <c r="D111" s="144" t="s">
        <v>189</v>
      </c>
      <c r="E111" s="272"/>
      <c r="F111" s="146">
        <v>3</v>
      </c>
      <c r="G111" s="273"/>
    </row>
    <row r="112" spans="1:7" ht="54.75">
      <c r="A112" s="270"/>
      <c r="B112" s="271"/>
      <c r="C112" s="143" t="s">
        <v>492</v>
      </c>
      <c r="D112" s="144" t="s">
        <v>493</v>
      </c>
      <c r="E112" s="272"/>
      <c r="F112" s="146">
        <v>1</v>
      </c>
      <c r="G112" s="273"/>
    </row>
    <row r="113" spans="1:7" ht="41.25">
      <c r="A113" s="270"/>
      <c r="B113" s="271"/>
      <c r="C113" s="143" t="s">
        <v>494</v>
      </c>
      <c r="D113" s="144" t="s">
        <v>13</v>
      </c>
      <c r="E113" s="272"/>
      <c r="F113" s="146">
        <v>1</v>
      </c>
      <c r="G113" s="273"/>
    </row>
    <row r="114" spans="1:7" ht="14.25">
      <c r="A114" s="280"/>
      <c r="B114" s="277"/>
      <c r="C114" s="149" t="s">
        <v>495</v>
      </c>
      <c r="D114" s="150" t="s">
        <v>13</v>
      </c>
      <c r="E114" s="278"/>
      <c r="F114" s="152">
        <v>1</v>
      </c>
      <c r="G114" s="281"/>
    </row>
    <row r="115" spans="1:7" ht="37.5" customHeight="1">
      <c r="A115" s="99" t="s">
        <v>59</v>
      </c>
      <c r="B115" s="134" t="s">
        <v>482</v>
      </c>
      <c r="C115" s="101" t="s">
        <v>636</v>
      </c>
      <c r="D115" s="102" t="s">
        <v>49</v>
      </c>
      <c r="E115" s="358"/>
      <c r="F115" s="103">
        <v>545</v>
      </c>
      <c r="G115" s="327">
        <f>F115*E115</f>
        <v>0</v>
      </c>
    </row>
    <row r="116" spans="1:7" ht="54.75">
      <c r="A116" s="274"/>
      <c r="B116" s="271"/>
      <c r="C116" s="143" t="s">
        <v>496</v>
      </c>
      <c r="D116" s="144" t="s">
        <v>189</v>
      </c>
      <c r="E116" s="272"/>
      <c r="F116" s="146">
        <v>94.2</v>
      </c>
      <c r="G116" s="275"/>
    </row>
    <row r="117" spans="1:7" ht="37.5" customHeight="1">
      <c r="A117" s="274"/>
      <c r="B117" s="271"/>
      <c r="C117" s="143" t="s">
        <v>497</v>
      </c>
      <c r="D117" s="144" t="s">
        <v>50</v>
      </c>
      <c r="E117" s="272"/>
      <c r="F117" s="146">
        <v>170.64</v>
      </c>
      <c r="G117" s="275"/>
    </row>
    <row r="118" spans="1:7" ht="37.5" customHeight="1">
      <c r="A118" s="274"/>
      <c r="B118" s="271"/>
      <c r="C118" s="143" t="s">
        <v>498</v>
      </c>
      <c r="D118" s="144" t="s">
        <v>50</v>
      </c>
      <c r="E118" s="272"/>
      <c r="F118" s="146">
        <v>132.72</v>
      </c>
      <c r="G118" s="275"/>
    </row>
    <row r="119" spans="1:7" ht="37.5" customHeight="1">
      <c r="A119" s="274"/>
      <c r="B119" s="271"/>
      <c r="C119" s="143" t="s">
        <v>499</v>
      </c>
      <c r="D119" s="144" t="s">
        <v>49</v>
      </c>
      <c r="E119" s="272"/>
      <c r="F119" s="146">
        <v>942</v>
      </c>
      <c r="G119" s="275"/>
    </row>
    <row r="120" spans="1:7" ht="54.75">
      <c r="A120" s="274"/>
      <c r="B120" s="271"/>
      <c r="C120" s="143" t="s">
        <v>488</v>
      </c>
      <c r="D120" s="144" t="s">
        <v>49</v>
      </c>
      <c r="E120" s="272"/>
      <c r="F120" s="146">
        <v>183</v>
      </c>
      <c r="G120" s="275"/>
    </row>
    <row r="121" spans="1:7" ht="69">
      <c r="A121" s="274"/>
      <c r="B121" s="271"/>
      <c r="C121" s="143" t="s">
        <v>500</v>
      </c>
      <c r="D121" s="144" t="s">
        <v>50</v>
      </c>
      <c r="E121" s="272"/>
      <c r="F121" s="146">
        <v>24</v>
      </c>
      <c r="G121" s="275"/>
    </row>
    <row r="122" spans="1:7" ht="69">
      <c r="A122" s="274"/>
      <c r="B122" s="271"/>
      <c r="C122" s="143" t="s">
        <v>501</v>
      </c>
      <c r="D122" s="144" t="s">
        <v>49</v>
      </c>
      <c r="E122" s="272"/>
      <c r="F122" s="146">
        <v>12</v>
      </c>
      <c r="G122" s="275"/>
    </row>
    <row r="123" spans="1:7" ht="54.75">
      <c r="A123" s="274"/>
      <c r="B123" s="271"/>
      <c r="C123" s="143" t="s">
        <v>502</v>
      </c>
      <c r="D123" s="144" t="s">
        <v>49</v>
      </c>
      <c r="E123" s="272"/>
      <c r="F123" s="146">
        <v>1518</v>
      </c>
      <c r="G123" s="275"/>
    </row>
    <row r="124" spans="1:7" ht="82.5">
      <c r="A124" s="274"/>
      <c r="B124" s="271"/>
      <c r="C124" s="143" t="s">
        <v>503</v>
      </c>
      <c r="D124" s="144" t="s">
        <v>189</v>
      </c>
      <c r="E124" s="272"/>
      <c r="F124" s="146">
        <v>3</v>
      </c>
      <c r="G124" s="275"/>
    </row>
    <row r="125" spans="1:7" ht="82.5">
      <c r="A125" s="274"/>
      <c r="B125" s="271"/>
      <c r="C125" s="143" t="s">
        <v>504</v>
      </c>
      <c r="D125" s="144" t="s">
        <v>189</v>
      </c>
      <c r="E125" s="272"/>
      <c r="F125" s="146">
        <v>3</v>
      </c>
      <c r="G125" s="275"/>
    </row>
    <row r="126" spans="1:7" ht="54.75">
      <c r="A126" s="274"/>
      <c r="B126" s="271"/>
      <c r="C126" s="143" t="s">
        <v>505</v>
      </c>
      <c r="D126" s="144" t="s">
        <v>189</v>
      </c>
      <c r="E126" s="272"/>
      <c r="F126" s="146">
        <v>3</v>
      </c>
      <c r="G126" s="275"/>
    </row>
    <row r="127" spans="1:7" ht="54.75">
      <c r="A127" s="274"/>
      <c r="B127" s="271"/>
      <c r="C127" s="143" t="s">
        <v>506</v>
      </c>
      <c r="D127" s="144" t="s">
        <v>493</v>
      </c>
      <c r="E127" s="272"/>
      <c r="F127" s="146">
        <v>1</v>
      </c>
      <c r="G127" s="275"/>
    </row>
    <row r="128" spans="1:7" ht="37.5" customHeight="1">
      <c r="A128" s="274"/>
      <c r="B128" s="271"/>
      <c r="C128" s="143" t="s">
        <v>494</v>
      </c>
      <c r="D128" s="144" t="s">
        <v>13</v>
      </c>
      <c r="E128" s="272"/>
      <c r="F128" s="146">
        <v>1</v>
      </c>
      <c r="G128" s="275"/>
    </row>
    <row r="129" spans="1:7" ht="37.5" customHeight="1">
      <c r="A129" s="276"/>
      <c r="B129" s="277"/>
      <c r="C129" s="149" t="s">
        <v>495</v>
      </c>
      <c r="D129" s="150" t="s">
        <v>13</v>
      </c>
      <c r="E129" s="278"/>
      <c r="F129" s="152">
        <v>1</v>
      </c>
      <c r="G129" s="279"/>
    </row>
    <row r="130" spans="1:7" ht="37.5" customHeight="1">
      <c r="A130" s="401" t="s">
        <v>63</v>
      </c>
      <c r="B130" s="156" t="s">
        <v>482</v>
      </c>
      <c r="C130" s="402" t="s">
        <v>507</v>
      </c>
      <c r="D130" s="403" t="s">
        <v>13</v>
      </c>
      <c r="E130" s="404"/>
      <c r="F130" s="405">
        <v>1</v>
      </c>
      <c r="G130" s="406">
        <f>F130*E130</f>
        <v>0</v>
      </c>
    </row>
    <row r="131" spans="1:7" ht="37.5" customHeight="1">
      <c r="A131" s="274"/>
      <c r="B131" s="271"/>
      <c r="C131" s="143" t="s">
        <v>508</v>
      </c>
      <c r="D131" s="144" t="s">
        <v>13</v>
      </c>
      <c r="E131" s="272"/>
      <c r="F131" s="146">
        <v>1</v>
      </c>
      <c r="G131" s="275"/>
    </row>
    <row r="132" spans="1:7" ht="37.5" customHeight="1">
      <c r="A132" s="274"/>
      <c r="B132" s="271"/>
      <c r="C132" s="143" t="s">
        <v>509</v>
      </c>
      <c r="D132" s="144" t="s">
        <v>13</v>
      </c>
      <c r="E132" s="272"/>
      <c r="F132" s="146">
        <v>1</v>
      </c>
      <c r="G132" s="275"/>
    </row>
    <row r="133" spans="1:7" ht="37.5" customHeight="1">
      <c r="A133" s="274"/>
      <c r="B133" s="271"/>
      <c r="C133" s="143" t="s">
        <v>510</v>
      </c>
      <c r="D133" s="144" t="s">
        <v>13</v>
      </c>
      <c r="E133" s="272"/>
      <c r="F133" s="146">
        <v>1</v>
      </c>
      <c r="G133" s="275"/>
    </row>
    <row r="134" spans="1:7" ht="37.5" customHeight="1">
      <c r="A134" s="276"/>
      <c r="B134" s="277"/>
      <c r="C134" s="149" t="s">
        <v>494</v>
      </c>
      <c r="D134" s="150" t="s">
        <v>13</v>
      </c>
      <c r="E134" s="278"/>
      <c r="F134" s="152">
        <v>1</v>
      </c>
      <c r="G134" s="279"/>
    </row>
    <row r="135" spans="1:7" ht="37.5" customHeight="1">
      <c r="A135" s="99" t="s">
        <v>378</v>
      </c>
      <c r="B135" s="134" t="s">
        <v>482</v>
      </c>
      <c r="C135" s="101" t="s">
        <v>511</v>
      </c>
      <c r="D135" s="102" t="s">
        <v>13</v>
      </c>
      <c r="E135" s="358"/>
      <c r="F135" s="103">
        <v>1</v>
      </c>
      <c r="G135" s="327">
        <f>F135*E135</f>
        <v>0</v>
      </c>
    </row>
    <row r="136" spans="1:7" ht="37.5" customHeight="1">
      <c r="A136" s="274"/>
      <c r="B136" s="271"/>
      <c r="C136" s="143" t="s">
        <v>512</v>
      </c>
      <c r="D136" s="144" t="s">
        <v>13</v>
      </c>
      <c r="E136" s="272"/>
      <c r="F136" s="146">
        <v>1</v>
      </c>
      <c r="G136" s="275"/>
    </row>
    <row r="137" spans="1:7" ht="56.25" customHeight="1">
      <c r="A137" s="274"/>
      <c r="B137" s="271"/>
      <c r="C137" s="143" t="s">
        <v>513</v>
      </c>
      <c r="D137" s="144" t="s">
        <v>514</v>
      </c>
      <c r="E137" s="272"/>
      <c r="F137" s="146">
        <v>1</v>
      </c>
      <c r="G137" s="275"/>
    </row>
    <row r="138" spans="1:7" ht="37.5" customHeight="1">
      <c r="A138" s="274"/>
      <c r="B138" s="271"/>
      <c r="C138" s="143" t="s">
        <v>515</v>
      </c>
      <c r="D138" s="144" t="s">
        <v>49</v>
      </c>
      <c r="E138" s="272"/>
      <c r="F138" s="146">
        <v>79</v>
      </c>
      <c r="G138" s="275"/>
    </row>
    <row r="139" spans="1:7" ht="37.5" customHeight="1">
      <c r="A139" s="274"/>
      <c r="B139" s="271"/>
      <c r="C139" s="143" t="s">
        <v>516</v>
      </c>
      <c r="D139" s="144" t="s">
        <v>49</v>
      </c>
      <c r="E139" s="272"/>
      <c r="F139" s="146">
        <v>60</v>
      </c>
      <c r="G139" s="275"/>
    </row>
    <row r="140" spans="1:7" ht="52.5" customHeight="1">
      <c r="A140" s="274"/>
      <c r="B140" s="271"/>
      <c r="C140" s="143" t="s">
        <v>517</v>
      </c>
      <c r="D140" s="144" t="s">
        <v>189</v>
      </c>
      <c r="E140" s="272"/>
      <c r="F140" s="146">
        <v>1</v>
      </c>
      <c r="G140" s="275"/>
    </row>
    <row r="141" spans="1:7" ht="37.5" customHeight="1">
      <c r="A141" s="276"/>
      <c r="B141" s="277"/>
      <c r="C141" s="149" t="s">
        <v>494</v>
      </c>
      <c r="D141" s="150" t="s">
        <v>13</v>
      </c>
      <c r="E141" s="278"/>
      <c r="F141" s="152">
        <v>1</v>
      </c>
      <c r="G141" s="279"/>
    </row>
    <row r="142" spans="1:7" ht="37.5" customHeight="1">
      <c r="A142" s="99" t="s">
        <v>385</v>
      </c>
      <c r="B142" s="134" t="s">
        <v>518</v>
      </c>
      <c r="C142" s="101" t="s">
        <v>637</v>
      </c>
      <c r="D142" s="102" t="s">
        <v>49</v>
      </c>
      <c r="E142" s="358"/>
      <c r="F142" s="103">
        <v>558</v>
      </c>
      <c r="G142" s="327">
        <f>F142*E142</f>
        <v>0</v>
      </c>
    </row>
    <row r="143" spans="1:7" ht="54.75">
      <c r="A143" s="274"/>
      <c r="B143" s="271"/>
      <c r="C143" s="143" t="s">
        <v>519</v>
      </c>
      <c r="D143" s="144" t="s">
        <v>189</v>
      </c>
      <c r="E143" s="272"/>
      <c r="F143" s="146">
        <v>98</v>
      </c>
      <c r="G143" s="275"/>
    </row>
    <row r="144" spans="1:7" ht="54.75">
      <c r="A144" s="274"/>
      <c r="B144" s="271"/>
      <c r="C144" s="143" t="s">
        <v>520</v>
      </c>
      <c r="D144" s="144" t="s">
        <v>49</v>
      </c>
      <c r="E144" s="272"/>
      <c r="F144" s="146">
        <v>508</v>
      </c>
      <c r="G144" s="275"/>
    </row>
    <row r="145" spans="1:7" ht="54.75">
      <c r="A145" s="274"/>
      <c r="B145" s="271"/>
      <c r="C145" s="143" t="s">
        <v>521</v>
      </c>
      <c r="D145" s="144" t="s">
        <v>50</v>
      </c>
      <c r="E145" s="272"/>
      <c r="F145" s="146">
        <v>24</v>
      </c>
      <c r="G145" s="275"/>
    </row>
    <row r="146" spans="1:7" ht="54.75">
      <c r="A146" s="270"/>
      <c r="B146" s="271"/>
      <c r="C146" s="143" t="s">
        <v>522</v>
      </c>
      <c r="D146" s="144" t="s">
        <v>49</v>
      </c>
      <c r="E146" s="272"/>
      <c r="F146" s="146">
        <v>6</v>
      </c>
      <c r="G146" s="273"/>
    </row>
    <row r="147" spans="1:7" ht="54.75">
      <c r="A147" s="270"/>
      <c r="B147" s="271"/>
      <c r="C147" s="143" t="s">
        <v>523</v>
      </c>
      <c r="D147" s="144" t="s">
        <v>49</v>
      </c>
      <c r="E147" s="272"/>
      <c r="F147" s="146">
        <v>12</v>
      </c>
      <c r="G147" s="273"/>
    </row>
    <row r="148" spans="1:7" ht="41.25">
      <c r="A148" s="270"/>
      <c r="B148" s="271"/>
      <c r="C148" s="143" t="s">
        <v>524</v>
      </c>
      <c r="D148" s="144" t="s">
        <v>49</v>
      </c>
      <c r="E148" s="272"/>
      <c r="F148" s="146">
        <v>30</v>
      </c>
      <c r="G148" s="273"/>
    </row>
    <row r="149" spans="1:7" ht="54.75">
      <c r="A149" s="270"/>
      <c r="B149" s="271"/>
      <c r="C149" s="143" t="s">
        <v>634</v>
      </c>
      <c r="D149" s="144" t="s">
        <v>49</v>
      </c>
      <c r="E149" s="272"/>
      <c r="F149" s="146">
        <v>1116</v>
      </c>
      <c r="G149" s="273"/>
    </row>
    <row r="150" spans="1:7" ht="69">
      <c r="A150" s="414"/>
      <c r="B150" s="415"/>
      <c r="C150" s="416" t="s">
        <v>645</v>
      </c>
      <c r="D150" s="417" t="s">
        <v>49</v>
      </c>
      <c r="E150" s="418"/>
      <c r="F150" s="369">
        <v>1116</v>
      </c>
      <c r="G150" s="419"/>
    </row>
    <row r="151" spans="1:7" ht="54.75">
      <c r="A151" s="270"/>
      <c r="B151" s="271"/>
      <c r="C151" s="143" t="s">
        <v>635</v>
      </c>
      <c r="D151" s="144" t="s">
        <v>189</v>
      </c>
      <c r="E151" s="272"/>
      <c r="F151" s="146">
        <v>2</v>
      </c>
      <c r="G151" s="273"/>
    </row>
    <row r="152" spans="1:7" ht="41.25">
      <c r="A152" s="270"/>
      <c r="B152" s="271"/>
      <c r="C152" s="143" t="s">
        <v>525</v>
      </c>
      <c r="D152" s="144" t="s">
        <v>189</v>
      </c>
      <c r="E152" s="272"/>
      <c r="F152" s="146">
        <v>2</v>
      </c>
      <c r="G152" s="273"/>
    </row>
    <row r="153" spans="1:7" ht="41.25">
      <c r="A153" s="280"/>
      <c r="B153" s="277"/>
      <c r="C153" s="149" t="s">
        <v>494</v>
      </c>
      <c r="D153" s="150" t="s">
        <v>13</v>
      </c>
      <c r="E153" s="278"/>
      <c r="F153" s="152">
        <v>1</v>
      </c>
      <c r="G153" s="281"/>
    </row>
    <row r="154" spans="1:7" ht="15">
      <c r="A154" s="6"/>
      <c r="B154" s="7"/>
      <c r="C154" s="269" t="s">
        <v>526</v>
      </c>
      <c r="D154" s="235"/>
      <c r="E154" s="236"/>
      <c r="F154" s="237"/>
      <c r="G154" s="238"/>
    </row>
    <row r="155" spans="1:7" ht="37.5" customHeight="1">
      <c r="A155" s="99" t="s">
        <v>389</v>
      </c>
      <c r="B155" s="134" t="s">
        <v>527</v>
      </c>
      <c r="C155" s="101" t="s">
        <v>528</v>
      </c>
      <c r="D155" s="102" t="s">
        <v>49</v>
      </c>
      <c r="E155" s="358"/>
      <c r="F155" s="103">
        <v>45</v>
      </c>
      <c r="G155" s="327">
        <f>F155*E155</f>
        <v>0</v>
      </c>
    </row>
    <row r="156" spans="1:7" ht="69">
      <c r="A156" s="270"/>
      <c r="B156" s="271"/>
      <c r="C156" s="143" t="s">
        <v>529</v>
      </c>
      <c r="D156" s="144" t="s">
        <v>189</v>
      </c>
      <c r="E156" s="272"/>
      <c r="F156" s="146">
        <v>7.800000000000001</v>
      </c>
      <c r="G156" s="273"/>
    </row>
    <row r="157" spans="1:7" ht="54.75">
      <c r="A157" s="270"/>
      <c r="B157" s="271"/>
      <c r="C157" s="143" t="s">
        <v>530</v>
      </c>
      <c r="D157" s="144" t="s">
        <v>49</v>
      </c>
      <c r="E157" s="272"/>
      <c r="F157" s="146">
        <v>17</v>
      </c>
      <c r="G157" s="273"/>
    </row>
    <row r="158" spans="1:7" ht="54.75">
      <c r="A158" s="270"/>
      <c r="B158" s="271"/>
      <c r="C158" s="143" t="s">
        <v>531</v>
      </c>
      <c r="D158" s="144" t="s">
        <v>49</v>
      </c>
      <c r="E158" s="272"/>
      <c r="F158" s="146">
        <v>1</v>
      </c>
      <c r="G158" s="273"/>
    </row>
    <row r="159" spans="1:7" ht="41.25">
      <c r="A159" s="270"/>
      <c r="B159" s="271"/>
      <c r="C159" s="143" t="s">
        <v>532</v>
      </c>
      <c r="D159" s="144" t="s">
        <v>50</v>
      </c>
      <c r="E159" s="272"/>
      <c r="F159" s="146">
        <v>0.8</v>
      </c>
      <c r="G159" s="273"/>
    </row>
    <row r="160" spans="1:7" ht="41.25">
      <c r="A160" s="270"/>
      <c r="B160" s="271"/>
      <c r="C160" s="143" t="s">
        <v>533</v>
      </c>
      <c r="D160" s="144" t="s">
        <v>50</v>
      </c>
      <c r="E160" s="272"/>
      <c r="F160" s="146">
        <v>10.14</v>
      </c>
      <c r="G160" s="273"/>
    </row>
    <row r="161" spans="1:7" ht="41.25">
      <c r="A161" s="270"/>
      <c r="B161" s="271"/>
      <c r="C161" s="143" t="s">
        <v>534</v>
      </c>
      <c r="D161" s="144" t="s">
        <v>50</v>
      </c>
      <c r="E161" s="272"/>
      <c r="F161" s="146">
        <v>0.6</v>
      </c>
      <c r="G161" s="273"/>
    </row>
    <row r="162" spans="1:7" ht="41.25">
      <c r="A162" s="270"/>
      <c r="B162" s="271"/>
      <c r="C162" s="143" t="s">
        <v>535</v>
      </c>
      <c r="D162" s="144" t="s">
        <v>50</v>
      </c>
      <c r="E162" s="272"/>
      <c r="F162" s="146">
        <v>8.58</v>
      </c>
      <c r="G162" s="273"/>
    </row>
    <row r="163" spans="1:7" ht="41.25">
      <c r="A163" s="270"/>
      <c r="B163" s="271"/>
      <c r="C163" s="143" t="s">
        <v>536</v>
      </c>
      <c r="D163" s="144" t="s">
        <v>49</v>
      </c>
      <c r="E163" s="272"/>
      <c r="F163" s="146">
        <v>44</v>
      </c>
      <c r="G163" s="273"/>
    </row>
    <row r="164" spans="1:7" ht="54.75">
      <c r="A164" s="270"/>
      <c r="B164" s="271"/>
      <c r="C164" s="143" t="s">
        <v>537</v>
      </c>
      <c r="D164" s="144" t="s">
        <v>49</v>
      </c>
      <c r="E164" s="272"/>
      <c r="F164" s="146">
        <v>17.5</v>
      </c>
      <c r="G164" s="273"/>
    </row>
    <row r="165" spans="1:7" ht="54.75">
      <c r="A165" s="270"/>
      <c r="B165" s="271"/>
      <c r="C165" s="143" t="s">
        <v>538</v>
      </c>
      <c r="D165" s="144" t="s">
        <v>49</v>
      </c>
      <c r="E165" s="272"/>
      <c r="F165" s="146">
        <v>5.5</v>
      </c>
      <c r="G165" s="273"/>
    </row>
    <row r="166" spans="1:7" ht="54.75">
      <c r="A166" s="270"/>
      <c r="B166" s="271"/>
      <c r="C166" s="143" t="s">
        <v>539</v>
      </c>
      <c r="D166" s="144" t="s">
        <v>49</v>
      </c>
      <c r="E166" s="272"/>
      <c r="F166" s="146">
        <v>17.5</v>
      </c>
      <c r="G166" s="273"/>
    </row>
    <row r="167" spans="1:7" ht="41.25">
      <c r="A167" s="270"/>
      <c r="B167" s="271"/>
      <c r="C167" s="143" t="s">
        <v>540</v>
      </c>
      <c r="D167" s="144" t="s">
        <v>49</v>
      </c>
      <c r="E167" s="272"/>
      <c r="F167" s="146">
        <v>26</v>
      </c>
      <c r="G167" s="273"/>
    </row>
    <row r="168" spans="1:7" ht="80.25" customHeight="1">
      <c r="A168" s="270"/>
      <c r="B168" s="271"/>
      <c r="C168" s="143" t="s">
        <v>541</v>
      </c>
      <c r="D168" s="144" t="s">
        <v>189</v>
      </c>
      <c r="E168" s="272"/>
      <c r="F168" s="146">
        <v>1</v>
      </c>
      <c r="G168" s="273"/>
    </row>
    <row r="169" spans="1:7" ht="54.75">
      <c r="A169" s="270"/>
      <c r="B169" s="271"/>
      <c r="C169" s="143" t="s">
        <v>542</v>
      </c>
      <c r="D169" s="144" t="s">
        <v>493</v>
      </c>
      <c r="E169" s="272"/>
      <c r="F169" s="146">
        <v>1</v>
      </c>
      <c r="G169" s="273"/>
    </row>
    <row r="170" spans="1:7" ht="54.75">
      <c r="A170" s="270"/>
      <c r="B170" s="271"/>
      <c r="C170" s="143" t="s">
        <v>517</v>
      </c>
      <c r="D170" s="144" t="s">
        <v>189</v>
      </c>
      <c r="E170" s="272"/>
      <c r="F170" s="146">
        <v>1</v>
      </c>
      <c r="G170" s="273"/>
    </row>
    <row r="171" spans="1:7" ht="14.25">
      <c r="A171" s="280"/>
      <c r="B171" s="277"/>
      <c r="C171" s="149" t="s">
        <v>495</v>
      </c>
      <c r="D171" s="150" t="s">
        <v>13</v>
      </c>
      <c r="E171" s="278"/>
      <c r="F171" s="152">
        <v>1</v>
      </c>
      <c r="G171" s="281"/>
    </row>
    <row r="172" spans="1:7" ht="37.5" customHeight="1">
      <c r="A172" s="99" t="s">
        <v>393</v>
      </c>
      <c r="B172" s="134" t="s">
        <v>527</v>
      </c>
      <c r="C172" s="101" t="s">
        <v>543</v>
      </c>
      <c r="D172" s="102" t="s">
        <v>49</v>
      </c>
      <c r="E172" s="358"/>
      <c r="F172" s="103">
        <v>7</v>
      </c>
      <c r="G172" s="327">
        <f>F172*E172</f>
        <v>0</v>
      </c>
    </row>
    <row r="173" spans="1:7" ht="69">
      <c r="A173" s="270"/>
      <c r="B173" s="271"/>
      <c r="C173" s="143" t="s">
        <v>544</v>
      </c>
      <c r="D173" s="144" t="s">
        <v>189</v>
      </c>
      <c r="E173" s="272"/>
      <c r="F173" s="146">
        <v>3</v>
      </c>
      <c r="G173" s="273"/>
    </row>
    <row r="174" spans="1:7" ht="54.75">
      <c r="A174" s="270"/>
      <c r="B174" s="271"/>
      <c r="C174" s="143" t="s">
        <v>531</v>
      </c>
      <c r="D174" s="144" t="s">
        <v>49</v>
      </c>
      <c r="E174" s="272"/>
      <c r="F174" s="146">
        <v>1</v>
      </c>
      <c r="G174" s="273"/>
    </row>
    <row r="175" spans="1:7" ht="41.25">
      <c r="A175" s="270"/>
      <c r="B175" s="271"/>
      <c r="C175" s="143" t="s">
        <v>545</v>
      </c>
      <c r="D175" s="144" t="s">
        <v>50</v>
      </c>
      <c r="E175" s="272"/>
      <c r="F175" s="146">
        <v>0.64</v>
      </c>
      <c r="G175" s="273"/>
    </row>
    <row r="176" spans="1:7" ht="41.25">
      <c r="A176" s="270"/>
      <c r="B176" s="271"/>
      <c r="C176" s="143" t="s">
        <v>546</v>
      </c>
      <c r="D176" s="144" t="s">
        <v>50</v>
      </c>
      <c r="E176" s="272"/>
      <c r="F176" s="146">
        <v>0.48</v>
      </c>
      <c r="G176" s="273"/>
    </row>
    <row r="177" spans="1:7" ht="41.25">
      <c r="A177" s="270"/>
      <c r="B177" s="271"/>
      <c r="C177" s="143" t="s">
        <v>547</v>
      </c>
      <c r="D177" s="144" t="s">
        <v>49</v>
      </c>
      <c r="E177" s="272"/>
      <c r="F177" s="146">
        <v>4</v>
      </c>
      <c r="G177" s="273"/>
    </row>
    <row r="178" spans="1:7" ht="54.75">
      <c r="A178" s="270"/>
      <c r="B178" s="271"/>
      <c r="C178" s="143" t="s">
        <v>548</v>
      </c>
      <c r="D178" s="144" t="s">
        <v>49</v>
      </c>
      <c r="E178" s="272"/>
      <c r="F178" s="146">
        <v>3</v>
      </c>
      <c r="G178" s="273"/>
    </row>
    <row r="179" spans="1:7" ht="54.75">
      <c r="A179" s="270"/>
      <c r="B179" s="271"/>
      <c r="C179" s="143" t="s">
        <v>549</v>
      </c>
      <c r="D179" s="144" t="s">
        <v>49</v>
      </c>
      <c r="E179" s="272"/>
      <c r="F179" s="146">
        <v>4</v>
      </c>
      <c r="G179" s="273"/>
    </row>
    <row r="180" spans="1:7" ht="41.25">
      <c r="A180" s="270"/>
      <c r="B180" s="271"/>
      <c r="C180" s="143" t="s">
        <v>550</v>
      </c>
      <c r="D180" s="144" t="s">
        <v>49</v>
      </c>
      <c r="E180" s="272"/>
      <c r="F180" s="146">
        <v>7</v>
      </c>
      <c r="G180" s="273"/>
    </row>
    <row r="181" spans="1:7" ht="90" customHeight="1">
      <c r="A181" s="270"/>
      <c r="B181" s="271"/>
      <c r="C181" s="143" t="s">
        <v>551</v>
      </c>
      <c r="D181" s="144" t="s">
        <v>189</v>
      </c>
      <c r="E181" s="272"/>
      <c r="F181" s="146">
        <v>1</v>
      </c>
      <c r="G181" s="273"/>
    </row>
    <row r="182" spans="1:7" ht="54.75">
      <c r="A182" s="270"/>
      <c r="B182" s="271"/>
      <c r="C182" s="143" t="s">
        <v>552</v>
      </c>
      <c r="D182" s="144" t="s">
        <v>493</v>
      </c>
      <c r="E182" s="272"/>
      <c r="F182" s="146">
        <v>1</v>
      </c>
      <c r="G182" s="273"/>
    </row>
    <row r="183" spans="1:7" ht="54.75">
      <c r="A183" s="270"/>
      <c r="B183" s="271"/>
      <c r="C183" s="143" t="s">
        <v>517</v>
      </c>
      <c r="D183" s="144" t="s">
        <v>189</v>
      </c>
      <c r="E183" s="272"/>
      <c r="F183" s="146">
        <v>1</v>
      </c>
      <c r="G183" s="273"/>
    </row>
    <row r="184" spans="1:7" ht="14.25">
      <c r="A184" s="280"/>
      <c r="B184" s="277"/>
      <c r="C184" s="149" t="s">
        <v>495</v>
      </c>
      <c r="D184" s="150" t="s">
        <v>13</v>
      </c>
      <c r="E184" s="278"/>
      <c r="F184" s="152">
        <v>1</v>
      </c>
      <c r="G184" s="281"/>
    </row>
    <row r="185" spans="1:7" ht="37.5" customHeight="1">
      <c r="A185" s="99" t="s">
        <v>397</v>
      </c>
      <c r="B185" s="134" t="s">
        <v>527</v>
      </c>
      <c r="C185" s="101" t="s">
        <v>553</v>
      </c>
      <c r="D185" s="102" t="s">
        <v>49</v>
      </c>
      <c r="E185" s="358"/>
      <c r="F185" s="103">
        <v>55</v>
      </c>
      <c r="G185" s="327">
        <f>F185*E185</f>
        <v>0</v>
      </c>
    </row>
    <row r="186" spans="1:7" ht="54.75">
      <c r="A186" s="270"/>
      <c r="B186" s="271"/>
      <c r="C186" s="143" t="s">
        <v>554</v>
      </c>
      <c r="D186" s="144" t="s">
        <v>189</v>
      </c>
      <c r="E186" s="272"/>
      <c r="F186" s="146">
        <v>7.4</v>
      </c>
      <c r="G186" s="273"/>
    </row>
    <row r="187" spans="1:7" ht="54.75">
      <c r="A187" s="270"/>
      <c r="B187" s="271"/>
      <c r="C187" s="143" t="s">
        <v>555</v>
      </c>
      <c r="D187" s="144" t="s">
        <v>50</v>
      </c>
      <c r="E187" s="272"/>
      <c r="F187" s="146">
        <v>13.5</v>
      </c>
      <c r="G187" s="273"/>
    </row>
    <row r="188" spans="1:7" ht="54.75">
      <c r="A188" s="270"/>
      <c r="B188" s="271"/>
      <c r="C188" s="143" t="s">
        <v>556</v>
      </c>
      <c r="D188" s="144" t="s">
        <v>50</v>
      </c>
      <c r="E188" s="272"/>
      <c r="F188" s="146">
        <v>10.6</v>
      </c>
      <c r="G188" s="273"/>
    </row>
    <row r="189" spans="1:7" ht="41.25">
      <c r="A189" s="270"/>
      <c r="B189" s="271"/>
      <c r="C189" s="143" t="s">
        <v>557</v>
      </c>
      <c r="D189" s="144" t="s">
        <v>49</v>
      </c>
      <c r="E189" s="272"/>
      <c r="F189" s="146">
        <v>74</v>
      </c>
      <c r="G189" s="273"/>
    </row>
    <row r="190" spans="1:7" ht="54.75">
      <c r="A190" s="270"/>
      <c r="B190" s="271"/>
      <c r="C190" s="143" t="s">
        <v>558</v>
      </c>
      <c r="D190" s="144" t="s">
        <v>49</v>
      </c>
      <c r="E190" s="272"/>
      <c r="F190" s="146">
        <v>4</v>
      </c>
      <c r="G190" s="273"/>
    </row>
    <row r="191" spans="1:7" ht="54.75">
      <c r="A191" s="270"/>
      <c r="B191" s="271"/>
      <c r="C191" s="143" t="s">
        <v>559</v>
      </c>
      <c r="D191" s="144" t="s">
        <v>50</v>
      </c>
      <c r="E191" s="272"/>
      <c r="F191" s="146">
        <v>24</v>
      </c>
      <c r="G191" s="273"/>
    </row>
    <row r="192" spans="1:7" ht="54.75">
      <c r="A192" s="270"/>
      <c r="B192" s="271"/>
      <c r="C192" s="143" t="s">
        <v>560</v>
      </c>
      <c r="D192" s="144" t="s">
        <v>49</v>
      </c>
      <c r="E192" s="272"/>
      <c r="F192" s="146">
        <v>7</v>
      </c>
      <c r="G192" s="273"/>
    </row>
    <row r="193" spans="1:7" ht="41.25">
      <c r="A193" s="270"/>
      <c r="B193" s="271"/>
      <c r="C193" s="143" t="s">
        <v>561</v>
      </c>
      <c r="D193" s="144" t="s">
        <v>49</v>
      </c>
      <c r="E193" s="272"/>
      <c r="F193" s="146">
        <v>6.5</v>
      </c>
      <c r="G193" s="273"/>
    </row>
    <row r="194" spans="1:7" ht="54.75">
      <c r="A194" s="270"/>
      <c r="B194" s="271"/>
      <c r="C194" s="143" t="s">
        <v>562</v>
      </c>
      <c r="D194" s="144" t="s">
        <v>49</v>
      </c>
      <c r="E194" s="272"/>
      <c r="F194" s="146">
        <v>26.5</v>
      </c>
      <c r="G194" s="273"/>
    </row>
    <row r="195" spans="1:7" ht="54.75">
      <c r="A195" s="270"/>
      <c r="B195" s="271"/>
      <c r="C195" s="143" t="s">
        <v>563</v>
      </c>
      <c r="D195" s="144" t="s">
        <v>49</v>
      </c>
      <c r="E195" s="272"/>
      <c r="F195" s="146">
        <v>25.5</v>
      </c>
      <c r="G195" s="273"/>
    </row>
    <row r="196" spans="1:7" ht="41.25">
      <c r="A196" s="270"/>
      <c r="B196" s="271"/>
      <c r="C196" s="143" t="s">
        <v>564</v>
      </c>
      <c r="D196" s="144" t="s">
        <v>49</v>
      </c>
      <c r="E196" s="272"/>
      <c r="F196" s="146">
        <v>52</v>
      </c>
      <c r="G196" s="273"/>
    </row>
    <row r="197" spans="1:7" ht="54.75">
      <c r="A197" s="270"/>
      <c r="B197" s="271"/>
      <c r="C197" s="143" t="s">
        <v>565</v>
      </c>
      <c r="D197" s="144" t="s">
        <v>493</v>
      </c>
      <c r="E197" s="272"/>
      <c r="F197" s="146">
        <v>2</v>
      </c>
      <c r="G197" s="273"/>
    </row>
    <row r="198" spans="1:7" ht="54.75">
      <c r="A198" s="270"/>
      <c r="B198" s="271"/>
      <c r="C198" s="143" t="s">
        <v>517</v>
      </c>
      <c r="D198" s="144" t="s">
        <v>189</v>
      </c>
      <c r="E198" s="272"/>
      <c r="F198" s="146">
        <v>1</v>
      </c>
      <c r="G198" s="273"/>
    </row>
    <row r="199" spans="1:7" ht="14.25">
      <c r="A199" s="280"/>
      <c r="B199" s="277"/>
      <c r="C199" s="149" t="s">
        <v>495</v>
      </c>
      <c r="D199" s="150" t="s">
        <v>13</v>
      </c>
      <c r="E199" s="278"/>
      <c r="F199" s="152">
        <v>1</v>
      </c>
      <c r="G199" s="281"/>
    </row>
    <row r="200" spans="1:7" ht="37.5" customHeight="1">
      <c r="A200" s="394" t="s">
        <v>566</v>
      </c>
      <c r="B200" s="395" t="s">
        <v>527</v>
      </c>
      <c r="C200" s="396" t="s">
        <v>567</v>
      </c>
      <c r="D200" s="397" t="s">
        <v>189</v>
      </c>
      <c r="E200" s="398"/>
      <c r="F200" s="399">
        <v>2</v>
      </c>
      <c r="G200" s="400">
        <f>F200*E200</f>
        <v>0</v>
      </c>
    </row>
    <row r="201" spans="1:7" ht="65.25" customHeight="1">
      <c r="A201" s="270"/>
      <c r="B201" s="271"/>
      <c r="C201" s="143" t="s">
        <v>568</v>
      </c>
      <c r="D201" s="144" t="s">
        <v>13</v>
      </c>
      <c r="E201" s="272"/>
      <c r="F201" s="146">
        <v>1</v>
      </c>
      <c r="G201" s="273"/>
    </row>
    <row r="202" spans="1:7" ht="41.25">
      <c r="A202" s="270"/>
      <c r="B202" s="271"/>
      <c r="C202" s="143" t="s">
        <v>569</v>
      </c>
      <c r="D202" s="144" t="s">
        <v>570</v>
      </c>
      <c r="E202" s="272"/>
      <c r="F202" s="146">
        <v>1</v>
      </c>
      <c r="G202" s="273"/>
    </row>
    <row r="203" spans="1:7" ht="82.5">
      <c r="A203" s="270"/>
      <c r="B203" s="271"/>
      <c r="C203" s="143" t="s">
        <v>571</v>
      </c>
      <c r="D203" s="144" t="s">
        <v>189</v>
      </c>
      <c r="E203" s="272"/>
      <c r="F203" s="146">
        <v>1</v>
      </c>
      <c r="G203" s="273"/>
    </row>
    <row r="204" spans="1:7" ht="69">
      <c r="A204" s="270"/>
      <c r="B204" s="271"/>
      <c r="C204" s="143" t="s">
        <v>572</v>
      </c>
      <c r="D204" s="144" t="s">
        <v>13</v>
      </c>
      <c r="E204" s="272"/>
      <c r="F204" s="146">
        <v>1</v>
      </c>
      <c r="G204" s="273"/>
    </row>
    <row r="205" spans="1:7" ht="54.75">
      <c r="A205" s="270"/>
      <c r="B205" s="271"/>
      <c r="C205" s="143" t="s">
        <v>573</v>
      </c>
      <c r="D205" s="144" t="s">
        <v>189</v>
      </c>
      <c r="E205" s="272"/>
      <c r="F205" s="146">
        <v>2</v>
      </c>
      <c r="G205" s="273"/>
    </row>
    <row r="206" spans="1:7" ht="41.25">
      <c r="A206" s="270"/>
      <c r="B206" s="271"/>
      <c r="C206" s="143" t="s">
        <v>494</v>
      </c>
      <c r="D206" s="144" t="s">
        <v>13</v>
      </c>
      <c r="E206" s="272"/>
      <c r="F206" s="146">
        <v>1</v>
      </c>
      <c r="G206" s="273"/>
    </row>
    <row r="207" spans="1:7" ht="14.25">
      <c r="A207" s="280"/>
      <c r="B207" s="277"/>
      <c r="C207" s="149" t="s">
        <v>495</v>
      </c>
      <c r="D207" s="150" t="s">
        <v>13</v>
      </c>
      <c r="E207" s="278"/>
      <c r="F207" s="152">
        <v>1</v>
      </c>
      <c r="G207" s="281"/>
    </row>
    <row r="208" spans="1:7" ht="54.75">
      <c r="A208" s="394" t="s">
        <v>574</v>
      </c>
      <c r="B208" s="395" t="s">
        <v>527</v>
      </c>
      <c r="C208" s="396" t="s">
        <v>575</v>
      </c>
      <c r="D208" s="397" t="s">
        <v>189</v>
      </c>
      <c r="E208" s="398"/>
      <c r="F208" s="399">
        <v>2</v>
      </c>
      <c r="G208" s="400">
        <f>F208*E208</f>
        <v>0</v>
      </c>
    </row>
    <row r="209" spans="1:7" ht="54" customHeight="1">
      <c r="A209" s="270"/>
      <c r="B209" s="271"/>
      <c r="C209" s="143" t="s">
        <v>568</v>
      </c>
      <c r="D209" s="144" t="s">
        <v>13</v>
      </c>
      <c r="E209" s="272"/>
      <c r="F209" s="146">
        <v>1</v>
      </c>
      <c r="G209" s="273"/>
    </row>
    <row r="210" spans="1:7" ht="41.25">
      <c r="A210" s="270"/>
      <c r="B210" s="271"/>
      <c r="C210" s="143" t="s">
        <v>569</v>
      </c>
      <c r="D210" s="144" t="s">
        <v>570</v>
      </c>
      <c r="E210" s="272"/>
      <c r="F210" s="146">
        <v>1</v>
      </c>
      <c r="G210" s="273"/>
    </row>
    <row r="211" spans="1:7" ht="54.75">
      <c r="A211" s="270"/>
      <c r="B211" s="271"/>
      <c r="C211" s="143" t="s">
        <v>576</v>
      </c>
      <c r="D211" s="144" t="s">
        <v>189</v>
      </c>
      <c r="E211" s="272"/>
      <c r="F211" s="146">
        <v>1</v>
      </c>
      <c r="G211" s="273"/>
    </row>
    <row r="212" spans="1:7" ht="54.75">
      <c r="A212" s="270"/>
      <c r="B212" s="271"/>
      <c r="C212" s="143" t="s">
        <v>577</v>
      </c>
      <c r="D212" s="144" t="s">
        <v>189</v>
      </c>
      <c r="E212" s="272"/>
      <c r="F212" s="146">
        <v>1</v>
      </c>
      <c r="G212" s="273"/>
    </row>
    <row r="213" spans="1:7" ht="41.25">
      <c r="A213" s="280"/>
      <c r="B213" s="277"/>
      <c r="C213" s="149" t="s">
        <v>494</v>
      </c>
      <c r="D213" s="150" t="s">
        <v>13</v>
      </c>
      <c r="E213" s="278"/>
      <c r="F213" s="152">
        <v>1</v>
      </c>
      <c r="G213" s="281"/>
    </row>
    <row r="214" spans="1:7" ht="27">
      <c r="A214" s="99" t="s">
        <v>578</v>
      </c>
      <c r="B214" s="134" t="s">
        <v>527</v>
      </c>
      <c r="C214" s="101" t="s">
        <v>579</v>
      </c>
      <c r="D214" s="102" t="s">
        <v>189</v>
      </c>
      <c r="E214" s="358"/>
      <c r="F214" s="103">
        <v>2</v>
      </c>
      <c r="G214" s="327">
        <f>F214*E214</f>
        <v>0</v>
      </c>
    </row>
    <row r="215" spans="1:7" ht="82.5">
      <c r="A215" s="270"/>
      <c r="B215" s="271"/>
      <c r="C215" s="143" t="s">
        <v>580</v>
      </c>
      <c r="D215" s="144" t="s">
        <v>189</v>
      </c>
      <c r="E215" s="272"/>
      <c r="F215" s="146">
        <v>2</v>
      </c>
      <c r="G215" s="273"/>
    </row>
    <row r="216" spans="1:7" ht="68.25" customHeight="1">
      <c r="A216" s="270"/>
      <c r="B216" s="271"/>
      <c r="C216" s="143" t="s">
        <v>581</v>
      </c>
      <c r="D216" s="144" t="s">
        <v>13</v>
      </c>
      <c r="E216" s="272"/>
      <c r="F216" s="146">
        <v>2</v>
      </c>
      <c r="G216" s="273"/>
    </row>
    <row r="217" spans="1:7" ht="54.75">
      <c r="A217" s="270"/>
      <c r="B217" s="271"/>
      <c r="C217" s="143" t="s">
        <v>582</v>
      </c>
      <c r="D217" s="144" t="s">
        <v>189</v>
      </c>
      <c r="E217" s="272"/>
      <c r="F217" s="146">
        <v>6</v>
      </c>
      <c r="G217" s="273"/>
    </row>
    <row r="218" spans="1:7" ht="41.25">
      <c r="A218" s="280"/>
      <c r="B218" s="277"/>
      <c r="C218" s="149" t="s">
        <v>494</v>
      </c>
      <c r="D218" s="150" t="s">
        <v>13</v>
      </c>
      <c r="E218" s="278"/>
      <c r="F218" s="152">
        <v>1</v>
      </c>
      <c r="G218" s="281"/>
    </row>
    <row r="219" spans="1:7" ht="30.75">
      <c r="A219" s="6"/>
      <c r="B219" s="7"/>
      <c r="C219" s="269" t="s">
        <v>583</v>
      </c>
      <c r="D219" s="235"/>
      <c r="E219" s="236"/>
      <c r="F219" s="237"/>
      <c r="G219" s="238"/>
    </row>
    <row r="220" spans="1:7" ht="37.5" customHeight="1">
      <c r="A220" s="99" t="s">
        <v>584</v>
      </c>
      <c r="B220" s="134" t="s">
        <v>585</v>
      </c>
      <c r="C220" s="101" t="s">
        <v>586</v>
      </c>
      <c r="D220" s="102" t="s">
        <v>49</v>
      </c>
      <c r="E220" s="358"/>
      <c r="F220" s="103">
        <v>82</v>
      </c>
      <c r="G220" s="327">
        <f>F220*E220</f>
        <v>0</v>
      </c>
    </row>
    <row r="221" spans="1:7" ht="54.75">
      <c r="A221" s="270"/>
      <c r="B221" s="271"/>
      <c r="C221" s="143" t="s">
        <v>587</v>
      </c>
      <c r="D221" s="144" t="s">
        <v>189</v>
      </c>
      <c r="E221" s="272"/>
      <c r="F221" s="146">
        <v>16.4</v>
      </c>
      <c r="G221" s="273"/>
    </row>
    <row r="222" spans="1:7" ht="69">
      <c r="A222" s="270"/>
      <c r="B222" s="271"/>
      <c r="C222" s="143" t="s">
        <v>588</v>
      </c>
      <c r="D222" s="144" t="s">
        <v>49</v>
      </c>
      <c r="E222" s="272"/>
      <c r="F222" s="146">
        <v>82</v>
      </c>
      <c r="G222" s="273"/>
    </row>
    <row r="223" spans="1:7" ht="54.75">
      <c r="A223" s="270"/>
      <c r="B223" s="271"/>
      <c r="C223" s="143" t="s">
        <v>589</v>
      </c>
      <c r="D223" s="144" t="s">
        <v>189</v>
      </c>
      <c r="E223" s="272"/>
      <c r="F223" s="146">
        <v>2</v>
      </c>
      <c r="G223" s="273"/>
    </row>
    <row r="224" spans="1:7" ht="69">
      <c r="A224" s="270"/>
      <c r="B224" s="271"/>
      <c r="C224" s="143" t="s">
        <v>590</v>
      </c>
      <c r="D224" s="144" t="s">
        <v>49</v>
      </c>
      <c r="E224" s="272"/>
      <c r="F224" s="146">
        <v>70</v>
      </c>
      <c r="G224" s="273"/>
    </row>
    <row r="225" spans="1:7" ht="123.75">
      <c r="A225" s="270"/>
      <c r="B225" s="271"/>
      <c r="C225" s="143" t="s">
        <v>591</v>
      </c>
      <c r="D225" s="144" t="s">
        <v>49</v>
      </c>
      <c r="E225" s="272"/>
      <c r="F225" s="146">
        <v>676</v>
      </c>
      <c r="G225" s="273"/>
    </row>
    <row r="226" spans="1:7" ht="82.5">
      <c r="A226" s="270"/>
      <c r="B226" s="271"/>
      <c r="C226" s="143" t="s">
        <v>592</v>
      </c>
      <c r="D226" s="144" t="s">
        <v>49</v>
      </c>
      <c r="E226" s="272"/>
      <c r="F226" s="146">
        <v>286</v>
      </c>
      <c r="G226" s="273"/>
    </row>
    <row r="227" spans="1:7" ht="69">
      <c r="A227" s="270"/>
      <c r="B227" s="271"/>
      <c r="C227" s="143" t="s">
        <v>593</v>
      </c>
      <c r="D227" s="144" t="s">
        <v>49</v>
      </c>
      <c r="E227" s="272"/>
      <c r="F227" s="146">
        <v>90</v>
      </c>
      <c r="G227" s="273"/>
    </row>
    <row r="228" spans="1:7" ht="92.25" customHeight="1">
      <c r="A228" s="270"/>
      <c r="B228" s="271"/>
      <c r="C228" s="143" t="s">
        <v>594</v>
      </c>
      <c r="D228" s="144" t="s">
        <v>189</v>
      </c>
      <c r="E228" s="272"/>
      <c r="F228" s="146">
        <v>4</v>
      </c>
      <c r="G228" s="273"/>
    </row>
    <row r="229" spans="1:7" ht="41.25">
      <c r="A229" s="280"/>
      <c r="B229" s="277"/>
      <c r="C229" s="149" t="s">
        <v>494</v>
      </c>
      <c r="D229" s="150" t="s">
        <v>13</v>
      </c>
      <c r="E229" s="278"/>
      <c r="F229" s="152">
        <v>1</v>
      </c>
      <c r="G229" s="281"/>
    </row>
    <row r="230" spans="1:7" ht="37.5" customHeight="1">
      <c r="A230" s="99" t="s">
        <v>595</v>
      </c>
      <c r="B230" s="134" t="s">
        <v>518</v>
      </c>
      <c r="C230" s="101" t="s">
        <v>596</v>
      </c>
      <c r="D230" s="102" t="s">
        <v>189</v>
      </c>
      <c r="E230" s="358"/>
      <c r="F230" s="103">
        <v>5</v>
      </c>
      <c r="G230" s="327">
        <f>F230*E230</f>
        <v>0</v>
      </c>
    </row>
    <row r="231" spans="1:7" ht="14.25">
      <c r="A231" s="270"/>
      <c r="B231" s="271"/>
      <c r="C231" s="143" t="s">
        <v>597</v>
      </c>
      <c r="D231" s="144" t="s">
        <v>13</v>
      </c>
      <c r="E231" s="272"/>
      <c r="F231" s="146">
        <v>1</v>
      </c>
      <c r="G231" s="273"/>
    </row>
    <row r="232" spans="1:7" ht="41.25">
      <c r="A232" s="270"/>
      <c r="B232" s="271"/>
      <c r="C232" s="143" t="s">
        <v>598</v>
      </c>
      <c r="D232" s="144" t="s">
        <v>570</v>
      </c>
      <c r="E232" s="272"/>
      <c r="F232" s="146">
        <v>1</v>
      </c>
      <c r="G232" s="273"/>
    </row>
    <row r="233" spans="1:7" ht="69">
      <c r="A233" s="270"/>
      <c r="B233" s="271"/>
      <c r="C233" s="143" t="s">
        <v>599</v>
      </c>
      <c r="D233" s="144" t="s">
        <v>189</v>
      </c>
      <c r="E233" s="272"/>
      <c r="F233" s="146">
        <v>1</v>
      </c>
      <c r="G233" s="273"/>
    </row>
    <row r="234" spans="1:7" ht="69">
      <c r="A234" s="270"/>
      <c r="B234" s="271"/>
      <c r="C234" s="143" t="s">
        <v>600</v>
      </c>
      <c r="D234" s="144" t="s">
        <v>189</v>
      </c>
      <c r="E234" s="272"/>
      <c r="F234" s="146">
        <v>1</v>
      </c>
      <c r="G234" s="273"/>
    </row>
    <row r="235" spans="1:7" ht="41.25">
      <c r="A235" s="270"/>
      <c r="B235" s="271"/>
      <c r="C235" s="143" t="s">
        <v>601</v>
      </c>
      <c r="D235" s="144" t="s">
        <v>189</v>
      </c>
      <c r="E235" s="272"/>
      <c r="F235" s="146">
        <v>4</v>
      </c>
      <c r="G235" s="273"/>
    </row>
    <row r="236" spans="1:7" ht="41.25">
      <c r="A236" s="270"/>
      <c r="B236" s="271"/>
      <c r="C236" s="143" t="s">
        <v>602</v>
      </c>
      <c r="D236" s="144" t="s">
        <v>13</v>
      </c>
      <c r="E236" s="272"/>
      <c r="F236" s="146">
        <v>4</v>
      </c>
      <c r="G236" s="273"/>
    </row>
    <row r="237" spans="1:7" ht="54.75">
      <c r="A237" s="270"/>
      <c r="B237" s="271"/>
      <c r="C237" s="143" t="s">
        <v>603</v>
      </c>
      <c r="D237" s="144" t="s">
        <v>13</v>
      </c>
      <c r="E237" s="272"/>
      <c r="F237" s="146">
        <v>1</v>
      </c>
      <c r="G237" s="273"/>
    </row>
    <row r="238" spans="1:7" ht="41.25">
      <c r="A238" s="270"/>
      <c r="B238" s="271"/>
      <c r="C238" s="143" t="s">
        <v>494</v>
      </c>
      <c r="D238" s="144" t="s">
        <v>13</v>
      </c>
      <c r="E238" s="272"/>
      <c r="F238" s="146">
        <v>1</v>
      </c>
      <c r="G238" s="273"/>
    </row>
    <row r="239" spans="1:7" ht="14.25">
      <c r="A239" s="280"/>
      <c r="B239" s="277"/>
      <c r="C239" s="149" t="s">
        <v>495</v>
      </c>
      <c r="D239" s="150" t="s">
        <v>13</v>
      </c>
      <c r="E239" s="278"/>
      <c r="F239" s="152">
        <v>1</v>
      </c>
      <c r="G239" s="281"/>
    </row>
    <row r="240" spans="1:7" ht="31.5" customHeight="1">
      <c r="A240" s="283"/>
      <c r="B240" s="454" t="s">
        <v>51</v>
      </c>
      <c r="C240" s="455"/>
      <c r="D240" s="455"/>
      <c r="E240" s="455"/>
      <c r="F240" s="456"/>
      <c r="G240" s="362">
        <f>SUM(G103,G115,G130,G135,G142,G155,G172,G185,G200,G208,G214,G220,G230)</f>
        <v>0</v>
      </c>
    </row>
  </sheetData>
  <sheetProtection/>
  <mergeCells count="3">
    <mergeCell ref="A1:G1"/>
    <mergeCell ref="A2:G2"/>
    <mergeCell ref="B240:F240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Marcin Sosiński</cp:lastModifiedBy>
  <cp:lastPrinted>2021-07-18T05:51:41Z</cp:lastPrinted>
  <dcterms:created xsi:type="dcterms:W3CDTF">2020-02-20T14:33:44Z</dcterms:created>
  <dcterms:modified xsi:type="dcterms:W3CDTF">2022-06-06T16:26:30Z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2022-05-30T11:16:37Z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8fec7fb4-2883-4c9c-8d34-9c9d87657ad8</vt:lpwstr>
  </property>
  <property fmtid="{D5CDD505-2E9C-101B-9397-08002B2CF9AE}" pid="8" name="MSIP_Label_43f08ec5-d6d9-4227-8387-ccbfcb3632c4_ContentBits">
    <vt:lpwstr>0</vt:lpwstr>
  </property>
</Properties>
</file>